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/>
  <bookViews>
    <workbookView showSheetTabs="0" xWindow="0" yWindow="0" windowWidth="23040" windowHeight="9264"/>
  </bookViews>
  <sheets>
    <sheet name="front" sheetId="4" r:id="rId1"/>
    <sheet name="data" sheetId="2" r:id="rId2"/>
    <sheet name="calculation" sheetId="3" r:id="rId3"/>
    <sheet name="10e" sheetId="1" r:id="rId4"/>
  </sheets>
  <definedNames>
    <definedName name="_xlnm.Print_Area" localSheetId="3">'10e'!$A$1:$J$40</definedName>
    <definedName name="_xlnm.Print_Area" localSheetId="2">calculation!$A$1:$M$31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/>
  <c r="D7" s="1"/>
  <c r="A7"/>
  <c r="U103" l="1"/>
  <c r="U127"/>
  <c r="V151"/>
  <c r="U151"/>
  <c r="V150"/>
  <c r="V149" s="1"/>
  <c r="V146" s="1"/>
  <c r="V139"/>
  <c r="U139"/>
  <c r="V138"/>
  <c r="V137"/>
  <c r="V134" s="1"/>
  <c r="F24" i="2"/>
  <c r="V127" i="3"/>
  <c r="V126"/>
  <c r="V125" s="1"/>
  <c r="V122" s="1"/>
  <c r="C30"/>
  <c r="U40"/>
  <c r="C5"/>
  <c r="V115" l="1"/>
  <c r="U115"/>
  <c r="V114"/>
  <c r="V113" s="1"/>
  <c r="V110" s="1"/>
  <c r="B30" l="1"/>
  <c r="A1"/>
  <c r="F4" i="1"/>
  <c r="B37"/>
  <c r="B36"/>
  <c r="B35"/>
  <c r="A37"/>
  <c r="A36"/>
  <c r="A35"/>
  <c r="L16" i="3"/>
  <c r="V102"/>
  <c r="U94"/>
  <c r="V93"/>
  <c r="L88" l="1"/>
  <c r="U92" s="1"/>
  <c r="J16"/>
  <c r="L70" s="1"/>
  <c r="U93" l="1"/>
  <c r="Q88" s="1"/>
  <c r="Q92" s="1"/>
  <c r="L23" s="1"/>
  <c r="U91" l="1"/>
  <c r="Q91" s="1"/>
  <c r="L21" s="1"/>
  <c r="N93"/>
  <c r="L24" s="1"/>
  <c r="U90"/>
  <c r="Q90" s="1"/>
  <c r="L18" s="1"/>
  <c r="Q89"/>
  <c r="L17" s="1"/>
  <c r="Q94" l="1"/>
  <c r="L25" s="1"/>
  <c r="L26" s="1"/>
  <c r="L27" s="1"/>
  <c r="H37" i="1" s="1"/>
  <c r="U85" i="3"/>
  <c r="V84"/>
  <c r="U76"/>
  <c r="V75"/>
  <c r="U74"/>
  <c r="F16"/>
  <c r="U67"/>
  <c r="V66"/>
  <c r="U58"/>
  <c r="V57"/>
  <c r="V49"/>
  <c r="U49"/>
  <c r="V48"/>
  <c r="D9"/>
  <c r="F22" i="2"/>
  <c r="M16" i="3" s="1"/>
  <c r="F23" i="2"/>
  <c r="C35" i="1"/>
  <c r="E35" s="1"/>
  <c r="B4" i="3"/>
  <c r="V37"/>
  <c r="V40"/>
  <c r="V39"/>
  <c r="V38" s="1"/>
  <c r="B11"/>
  <c r="D11" s="1"/>
  <c r="B12"/>
  <c r="D12" s="1"/>
  <c r="B13"/>
  <c r="D13" s="1"/>
  <c r="B14"/>
  <c r="D14" s="1"/>
  <c r="B15"/>
  <c r="D15" s="1"/>
  <c r="B10"/>
  <c r="B5"/>
  <c r="D5" s="1"/>
  <c r="E5" s="1"/>
  <c r="B6"/>
  <c r="D6" s="1"/>
  <c r="B8"/>
  <c r="D8" s="1"/>
  <c r="A5"/>
  <c r="A6"/>
  <c r="A8"/>
  <c r="A10"/>
  <c r="A11"/>
  <c r="A12"/>
  <c r="A13"/>
  <c r="A14"/>
  <c r="A15"/>
  <c r="A4"/>
  <c r="C4" l="1"/>
  <c r="C16" s="1"/>
  <c r="L106" s="1"/>
  <c r="Q106" s="1"/>
  <c r="B16"/>
  <c r="L34" s="1"/>
  <c r="L52"/>
  <c r="U56" s="1"/>
  <c r="U57" s="1"/>
  <c r="Q52" s="1"/>
  <c r="G16"/>
  <c r="L130" s="1"/>
  <c r="Q130" s="1"/>
  <c r="V47"/>
  <c r="V46" s="1"/>
  <c r="C36" i="1"/>
  <c r="E36" s="1"/>
  <c r="K16" i="3"/>
  <c r="L79" s="1"/>
  <c r="U83" s="1"/>
  <c r="C37" i="1"/>
  <c r="L97" i="3"/>
  <c r="U101" s="1"/>
  <c r="U102" s="1"/>
  <c r="Q97" s="1"/>
  <c r="F27" i="2"/>
  <c r="D10" i="3"/>
  <c r="H16"/>
  <c r="I16" s="1"/>
  <c r="U75"/>
  <c r="Q70" s="1"/>
  <c r="L61" l="1"/>
  <c r="U65" s="1"/>
  <c r="U66" s="1"/>
  <c r="Q61" s="1"/>
  <c r="Q62" s="1"/>
  <c r="H17" s="1"/>
  <c r="L142"/>
  <c r="Q142" s="1"/>
  <c r="U84"/>
  <c r="Q79" s="1"/>
  <c r="Q83" s="1"/>
  <c r="K23" s="1"/>
  <c r="F10" i="1"/>
  <c r="H22"/>
  <c r="H23"/>
  <c r="D4" i="3"/>
  <c r="D16" s="1"/>
  <c r="Q101"/>
  <c r="C39" i="1"/>
  <c r="E37"/>
  <c r="U73" i="3"/>
  <c r="Q73" s="1"/>
  <c r="J21" s="1"/>
  <c r="Q71"/>
  <c r="J17" s="1"/>
  <c r="Q74"/>
  <c r="J23" s="1"/>
  <c r="U72"/>
  <c r="N75"/>
  <c r="J24" s="1"/>
  <c r="Q56"/>
  <c r="F23" s="1"/>
  <c r="U54"/>
  <c r="N57"/>
  <c r="F24" s="1"/>
  <c r="U55"/>
  <c r="Q55" s="1"/>
  <c r="F21" s="1"/>
  <c r="Q53"/>
  <c r="F17" s="1"/>
  <c r="U38"/>
  <c r="U39" s="1"/>
  <c r="Q34" s="1"/>
  <c r="U64" l="1"/>
  <c r="Q64" s="1"/>
  <c r="H21" s="1"/>
  <c r="N66"/>
  <c r="H24" s="1"/>
  <c r="U63"/>
  <c r="Q63" s="1"/>
  <c r="H18" s="1"/>
  <c r="Q65"/>
  <c r="H23" s="1"/>
  <c r="Q38"/>
  <c r="B23" s="1"/>
  <c r="N39"/>
  <c r="B24" s="1"/>
  <c r="U37"/>
  <c r="Q37" s="1"/>
  <c r="B21" s="1"/>
  <c r="Q35"/>
  <c r="B17" s="1"/>
  <c r="U36"/>
  <c r="Q36" s="1"/>
  <c r="B18" s="1"/>
  <c r="L43"/>
  <c r="U47" s="1"/>
  <c r="E4"/>
  <c r="Q80"/>
  <c r="K17" s="1"/>
  <c r="U82"/>
  <c r="Q82" s="1"/>
  <c r="K21" s="1"/>
  <c r="N84"/>
  <c r="K24" s="1"/>
  <c r="U81"/>
  <c r="Q81" s="1"/>
  <c r="K18" s="1"/>
  <c r="N102"/>
  <c r="M24" s="1"/>
  <c r="Q98"/>
  <c r="U99"/>
  <c r="Q99" s="1"/>
  <c r="M18" s="1"/>
  <c r="U100"/>
  <c r="Q100" s="1"/>
  <c r="M21" s="1"/>
  <c r="M23"/>
  <c r="H24" i="1"/>
  <c r="Q54" i="3"/>
  <c r="F18" s="1"/>
  <c r="V76"/>
  <c r="V74" s="1"/>
  <c r="V73" s="1"/>
  <c r="Q72"/>
  <c r="J18" s="1"/>
  <c r="V94"/>
  <c r="V92" s="1"/>
  <c r="V91" s="1"/>
  <c r="V85" l="1"/>
  <c r="V83" s="1"/>
  <c r="V82" s="1"/>
  <c r="E16"/>
  <c r="L118" s="1"/>
  <c r="Q118" s="1"/>
  <c r="V58"/>
  <c r="V56" s="1"/>
  <c r="V55" s="1"/>
  <c r="Q58"/>
  <c r="F25" s="1"/>
  <c r="F26" s="1"/>
  <c r="F27" s="1"/>
  <c r="Q103"/>
  <c r="M25" s="1"/>
  <c r="M26" s="1"/>
  <c r="M27" s="1"/>
  <c r="I37" i="1" s="1"/>
  <c r="J37" s="1"/>
  <c r="U48" i="3"/>
  <c r="Q43" s="1"/>
  <c r="U46" s="1"/>
  <c r="Q46" s="1"/>
  <c r="D21" s="1"/>
  <c r="Q40"/>
  <c r="B25" s="1"/>
  <c r="B26" s="1"/>
  <c r="B27" s="1"/>
  <c r="V103"/>
  <c r="V101" s="1"/>
  <c r="V100" s="1"/>
  <c r="Q85"/>
  <c r="K25" s="1"/>
  <c r="K26" s="1"/>
  <c r="K27" s="1"/>
  <c r="I36" i="1" s="1"/>
  <c r="M17" i="3"/>
  <c r="Q76"/>
  <c r="J25" s="1"/>
  <c r="Q67"/>
  <c r="H25" s="1"/>
  <c r="U45" l="1"/>
  <c r="Q45" s="1"/>
  <c r="Q44"/>
  <c r="D17" s="1"/>
  <c r="F9" i="2"/>
  <c r="H25" i="1"/>
  <c r="N48" i="3"/>
  <c r="D24" s="1"/>
  <c r="Q47"/>
  <c r="D23" s="1"/>
  <c r="J26"/>
  <c r="J27" s="1"/>
  <c r="H36" i="1" s="1"/>
  <c r="J36" s="1"/>
  <c r="H26" i="3"/>
  <c r="H27" s="1"/>
  <c r="V67" l="1"/>
  <c r="V65" s="1"/>
  <c r="V64" s="1"/>
  <c r="D18"/>
  <c r="Q49"/>
  <c r="D25" s="1"/>
  <c r="D26" s="1"/>
  <c r="D27" s="1"/>
  <c r="B18" i="1" l="1"/>
  <c r="F7"/>
  <c r="A17"/>
  <c r="H26" l="1"/>
  <c r="L27" s="1"/>
  <c r="K27" l="1"/>
  <c r="H27" s="1"/>
  <c r="N114" i="3"/>
  <c r="C24" s="1"/>
  <c r="U111"/>
  <c r="Q111" s="1"/>
  <c r="U109"/>
  <c r="Q109" s="1"/>
  <c r="C19" s="1"/>
  <c r="U108"/>
  <c r="Q108" s="1"/>
  <c r="C18" s="1"/>
  <c r="U112"/>
  <c r="Q112" s="1"/>
  <c r="C22" s="1"/>
  <c r="U110"/>
  <c r="Q110" s="1"/>
  <c r="C20" s="1"/>
  <c r="U113"/>
  <c r="Q113" s="1"/>
  <c r="C23" s="1"/>
  <c r="Q107"/>
  <c r="C17" s="1"/>
  <c r="C21" l="1"/>
  <c r="Q115"/>
  <c r="C25" s="1"/>
  <c r="U114"/>
  <c r="C26" l="1"/>
  <c r="C27" s="1"/>
  <c r="F8" i="2" l="1"/>
  <c r="N126" i="3"/>
  <c r="E24" s="1"/>
  <c r="U122"/>
  <c r="Q122" s="1"/>
  <c r="E20" s="1"/>
  <c r="U121"/>
  <c r="Q121" s="1"/>
  <c r="E19" s="1"/>
  <c r="Q119"/>
  <c r="E17" s="1"/>
  <c r="U123"/>
  <c r="Q123" s="1"/>
  <c r="E21" s="1"/>
  <c r="U124"/>
  <c r="Q124" s="1"/>
  <c r="E22" s="1"/>
  <c r="U125"/>
  <c r="Q125" s="1"/>
  <c r="E23" s="1"/>
  <c r="U120"/>
  <c r="Q120" s="1"/>
  <c r="E18" s="1"/>
  <c r="U126" l="1"/>
  <c r="Q127"/>
  <c r="E25" s="1"/>
  <c r="E26" l="1"/>
  <c r="E27" s="1"/>
  <c r="N138"/>
  <c r="G24" s="1"/>
  <c r="U135"/>
  <c r="Q135" s="1"/>
  <c r="G21" s="1"/>
  <c r="U134"/>
  <c r="Q134" s="1"/>
  <c r="G20" s="1"/>
  <c r="U132"/>
  <c r="Q132" s="1"/>
  <c r="G18" s="1"/>
  <c r="U136"/>
  <c r="Q136" s="1"/>
  <c r="G22" s="1"/>
  <c r="U133"/>
  <c r="Q133" s="1"/>
  <c r="G19" s="1"/>
  <c r="U137"/>
  <c r="Q137" s="1"/>
  <c r="G23" s="1"/>
  <c r="Q131"/>
  <c r="G17" s="1"/>
  <c r="U138" l="1"/>
  <c r="Q139"/>
  <c r="G25" s="1"/>
  <c r="G26" l="1"/>
  <c r="G27" s="1"/>
  <c r="H35" i="1" s="1"/>
  <c r="N150" i="3" l="1"/>
  <c r="I24" s="1"/>
  <c r="U146"/>
  <c r="Q146" s="1"/>
  <c r="I20" s="1"/>
  <c r="U147"/>
  <c r="Q147" s="1"/>
  <c r="I21" s="1"/>
  <c r="U145"/>
  <c r="Q145" s="1"/>
  <c r="I19" s="1"/>
  <c r="Q143"/>
  <c r="I17" s="1"/>
  <c r="U148"/>
  <c r="Q148" s="1"/>
  <c r="I22" s="1"/>
  <c r="U144"/>
  <c r="Q144" s="1"/>
  <c r="I18" s="1"/>
  <c r="U149"/>
  <c r="U150" s="1"/>
  <c r="Q149" l="1"/>
  <c r="I23" s="1"/>
  <c r="Q151" l="1"/>
  <c r="I25" s="1"/>
  <c r="I26" s="1"/>
  <c r="I27" s="1"/>
  <c r="I35" i="1" s="1"/>
  <c r="J35" s="1"/>
  <c r="J39" s="1"/>
  <c r="H28" s="1"/>
  <c r="K28" l="1"/>
  <c r="H29" s="1"/>
  <c r="L28"/>
  <c r="H30" l="1"/>
  <c r="M28"/>
  <c r="C28" i="3" l="1"/>
  <c r="C29" s="1"/>
  <c r="C31" s="1"/>
  <c r="B28"/>
  <c r="B29" s="1"/>
  <c r="B31" s="1"/>
</calcChain>
</file>

<file path=xl/sharedStrings.xml><?xml version="1.0" encoding="utf-8"?>
<sst xmlns="http://schemas.openxmlformats.org/spreadsheetml/2006/main" count="249" uniqueCount="129">
  <si>
    <t>FORM No. 10.E</t>
  </si>
  <si>
    <t>(See Rule. 21AA)</t>
  </si>
  <si>
    <t xml:space="preserve">      Form for furnishing particulars of income under section 192 (2A) for the year ending 31st March,2008 for claiming relief under section 89(1) by a Government Servant or an employee in a public sector undertaking.</t>
  </si>
  <si>
    <t xml:space="preserve">1.      Name Address of the employee             :                      
     </t>
  </si>
  <si>
    <t>2.      Permanent account number                  :</t>
  </si>
  <si>
    <t>3.      Residential status                                :</t>
  </si>
  <si>
    <t>Residential</t>
  </si>
  <si>
    <t xml:space="preserve">           Particulars of income referred to in rule 21A of the Income-tax Rules, 1962 during the previous year 
relevant to assessment year.</t>
  </si>
  <si>
    <t>1.  a) Salary received in arrears or in advance in 
accordance with the provisions of sub Rule (2) of Rule21A</t>
  </si>
  <si>
    <t>b)    Payment in the nature of gratuity in respect of past services extending period of not less than 5 years in accordance with the provisions of sub rule (3 of rule 21 A)</t>
  </si>
  <si>
    <t>N.A</t>
  </si>
  <si>
    <t xml:space="preserve">  c)      Payment in the nature of compensation from the employer of former  employer at or in connection with termination of employment after continous service of not less than 3 years or where the unempiredportion of term of employment is also not less </t>
  </si>
  <si>
    <t xml:space="preserve"> d)   Payment in commutation of pension in accordance with the provisions of sub rule (5) of rule 21 A.</t>
  </si>
  <si>
    <t>2.  Detailed particulars of payment referred  to above may be given in Ann. I, II, IIA,III or IV as the case may be.</t>
  </si>
  <si>
    <t>Signature of the employee</t>
  </si>
  <si>
    <t>Verification</t>
  </si>
  <si>
    <t>Signature of employee</t>
  </si>
  <si>
    <t>ANNEXURE - 1</t>
  </si>
  <si>
    <t>(See item 2 of Form No. 10.E)</t>
  </si>
  <si>
    <t>ARREARS  OR  ADVANCE SALARY</t>
  </si>
  <si>
    <t>Total income (excluding salary received in arrears of advance)</t>
  </si>
  <si>
    <t>Salary received in arrears</t>
  </si>
  <si>
    <t>Total income (as increased by salary received in
 arrears or advance)</t>
  </si>
  <si>
    <t>Tax on total income(as per item 3)</t>
  </si>
  <si>
    <t>Tax on total income(as per item 1)</t>
  </si>
  <si>
    <t>Tax on salary received in arrears or advance 
(Difference of item 4and item 5)</t>
  </si>
  <si>
    <t xml:space="preserve">Tax Computex in accordance with table A( Brought for 
column 7 of Table A) </t>
  </si>
  <si>
    <t>Relief u/s 89(I), indicate the difference between the amounts
 mentioned against items 6&amp;7</t>
  </si>
  <si>
    <t>income - tax payable after relief u/s 89(I)(items 4 - 8)</t>
  </si>
  <si>
    <t xml:space="preserve">Table A </t>
  </si>
  <si>
    <t>Previous Year(s)</t>
  </si>
  <si>
    <t xml:space="preserve">Total  income of the relevant previous year
</t>
  </si>
  <si>
    <t xml:space="preserve">Salary received in arrears or advance relating to the relevant previous year as mentioned in column (1)
</t>
  </si>
  <si>
    <t xml:space="preserve"> Total income (as increased by salary received in arrears or advance) of the relevant previous year mentioned in columns 2 and 3)
</t>
  </si>
  <si>
    <t xml:space="preserve">Tax on total income(as per col. 2)
</t>
  </si>
  <si>
    <t xml:space="preserve">Tax on total income(as per col. 4)
</t>
  </si>
  <si>
    <t xml:space="preserve">Difference in tax(amt.under col. 6 minus amt.under col.5)
</t>
  </si>
  <si>
    <t>Rs.</t>
  </si>
  <si>
    <t>2019-20</t>
  </si>
  <si>
    <t>Total</t>
  </si>
  <si>
    <t>Note:-In this  tabledetails of salary received in arrears or advance relating to different previous years may be furnished</t>
  </si>
  <si>
    <t>Place:</t>
  </si>
  <si>
    <t xml:space="preserve">Name </t>
  </si>
  <si>
    <t>Designation</t>
  </si>
  <si>
    <t>School</t>
  </si>
  <si>
    <t>Total Income (incl.  Arrears)</t>
  </si>
  <si>
    <t>Split Arrears</t>
  </si>
  <si>
    <t>2018-19</t>
  </si>
  <si>
    <t>2020-21</t>
  </si>
  <si>
    <t>HTA</t>
  </si>
  <si>
    <t>PAN</t>
  </si>
  <si>
    <t>PEN</t>
  </si>
  <si>
    <t xml:space="preserve">Place </t>
  </si>
  <si>
    <t>Date</t>
  </si>
  <si>
    <t>Prof. Tax</t>
  </si>
  <si>
    <t>2021-22</t>
  </si>
  <si>
    <t xml:space="preserve">old </t>
  </si>
  <si>
    <t>Standard deduction</t>
  </si>
  <si>
    <t xml:space="preserve">10. Taxable Income </t>
  </si>
  <si>
    <t xml:space="preserve">Round off </t>
  </si>
  <si>
    <t>Upto Rs:</t>
  </si>
  <si>
    <t xml:space="preserve">On Next b/w  </t>
  </si>
  <si>
    <t>11. Tax on total income</t>
  </si>
  <si>
    <t xml:space="preserve">On above  </t>
  </si>
  <si>
    <t>Rebate U/S    ::-   87A</t>
  </si>
  <si>
    <t xml:space="preserve">TOTAL </t>
  </si>
  <si>
    <t>Rebate U/S 87A</t>
  </si>
  <si>
    <t>Total Tax payable</t>
  </si>
  <si>
    <t>2021-22 with arrear</t>
  </si>
  <si>
    <t>2021-22 without arrear</t>
  </si>
  <si>
    <t>Cess</t>
  </si>
  <si>
    <t xml:space="preserve">Tax </t>
  </si>
  <si>
    <t>2020-21 old</t>
  </si>
  <si>
    <t>2019-20 old</t>
  </si>
  <si>
    <t>2018-19 old</t>
  </si>
  <si>
    <t>TDS</t>
  </si>
  <si>
    <t>Balance tax to be paid</t>
  </si>
  <si>
    <t>Relief U/S 89 (10E)</t>
  </si>
  <si>
    <t>Taxable Income</t>
  </si>
  <si>
    <t xml:space="preserve">Total IncomeTax </t>
  </si>
  <si>
    <t>Revised</t>
  </si>
  <si>
    <t>Old Regime 
with arrer</t>
  </si>
  <si>
    <t xml:space="preserve"> Old Regime 
without arrear</t>
  </si>
  <si>
    <t>New Regime 
with arrer</t>
  </si>
  <si>
    <t xml:space="preserve"> New Regime 
without arrear</t>
  </si>
  <si>
    <t>2020-21 revised</t>
  </si>
  <si>
    <t>2019-20 revised</t>
  </si>
  <si>
    <t>2018-19 revised</t>
  </si>
  <si>
    <t>New regime 2021-22 with arrear</t>
  </si>
  <si>
    <t>New regime 2021-22 without arrear</t>
  </si>
  <si>
    <t>Health insurance 80 D</t>
  </si>
  <si>
    <t>Sec. ……</t>
  </si>
  <si>
    <t>Old Regime</t>
  </si>
  <si>
    <t>New Regime</t>
  </si>
  <si>
    <t>Data for Form 10 E</t>
  </si>
  <si>
    <t>Just for reference</t>
  </si>
  <si>
    <t>Tax Calculation</t>
  </si>
  <si>
    <t>Sec ……</t>
  </si>
  <si>
    <t>Add other income ( if any)</t>
  </si>
  <si>
    <t>Old Regime
(Revised statement)</t>
  </si>
  <si>
    <t>New Regime
(Revised statement)</t>
  </si>
  <si>
    <t>New regime 2020-21 old statement</t>
  </si>
  <si>
    <t>New regime 2020-21 revised statement</t>
  </si>
  <si>
    <t xml:space="preserve">That Previous Year , your option </t>
  </si>
  <si>
    <t>Sec 80CCD</t>
  </si>
  <si>
    <t>HRA Claim</t>
  </si>
  <si>
    <t>Data Entry</t>
  </si>
  <si>
    <t xml:space="preserve">Form 10E </t>
  </si>
  <si>
    <t>Statement for reference</t>
  </si>
  <si>
    <t>Developed By</t>
  </si>
  <si>
    <t>Jijo George, HSST, St. Thomas HSS Thankamany , Idukki</t>
  </si>
  <si>
    <t>Cont :  jg9447330660@gmail.com</t>
  </si>
  <si>
    <r>
      <rPr>
        <b/>
        <sz val="11"/>
        <color rgb="FFC00000"/>
        <rFont val="Calibri"/>
        <family val="2"/>
        <scheme val="minor"/>
      </rPr>
      <t xml:space="preserve">DA arrear
</t>
    </r>
    <r>
      <rPr>
        <b/>
        <sz val="11"/>
        <color rgb="FF7030A0"/>
        <rFont val="Calibri"/>
        <family val="2"/>
        <scheme val="minor"/>
      </rPr>
      <t xml:space="preserve"> received this year</t>
    </r>
  </si>
  <si>
    <r>
      <rPr>
        <b/>
        <sz val="11"/>
        <color rgb="FFC00000"/>
        <rFont val="Calibri"/>
        <family val="2"/>
        <scheme val="minor"/>
      </rPr>
      <t>Deferred salary</t>
    </r>
    <r>
      <rPr>
        <b/>
        <sz val="11"/>
        <color rgb="FF7030A0"/>
        <rFont val="Calibri"/>
        <family val="2"/>
        <scheme val="minor"/>
      </rPr>
      <t xml:space="preserve">
 received this year</t>
    </r>
  </si>
  <si>
    <r>
      <rPr>
        <b/>
        <sz val="11"/>
        <color rgb="FFC00000"/>
        <rFont val="Calibri"/>
        <family val="2"/>
        <scheme val="minor"/>
      </rPr>
      <t xml:space="preserve">Any arrear </t>
    </r>
    <r>
      <rPr>
        <b/>
        <sz val="11"/>
        <color rgb="FF7030A0"/>
        <rFont val="Calibri"/>
        <family val="2"/>
        <scheme val="minor"/>
      </rPr>
      <t xml:space="preserve">
 received this year</t>
    </r>
  </si>
  <si>
    <t>Total Arrears
 received this year</t>
  </si>
  <si>
    <r>
      <t xml:space="preserve">Total </t>
    </r>
    <r>
      <rPr>
        <b/>
        <i/>
        <sz val="14"/>
        <color rgb="FF7030A0"/>
        <rFont val="Calibri"/>
        <family val="2"/>
        <scheme val="minor"/>
      </rPr>
      <t xml:space="preserve"> </t>
    </r>
    <r>
      <rPr>
        <b/>
        <i/>
        <u val="double"/>
        <sz val="14"/>
        <color rgb="FFFF0000"/>
        <rFont val="Calibri"/>
        <family val="2"/>
        <scheme val="minor"/>
      </rPr>
      <t>Taxable income</t>
    </r>
    <r>
      <rPr>
        <b/>
        <sz val="11"/>
        <color rgb="FF7030A0"/>
        <rFont val="Calibri"/>
        <family val="2"/>
        <scheme val="minor"/>
      </rPr>
      <t xml:space="preserve"> of the relevant previous year</t>
    </r>
  </si>
  <si>
    <r>
      <rPr>
        <b/>
        <sz val="12"/>
        <color theme="1"/>
        <rFont val="Calibri"/>
        <family val="2"/>
        <scheme val="minor"/>
      </rPr>
      <t>You Select an</t>
    </r>
    <r>
      <rPr>
        <b/>
        <sz val="16"/>
        <color theme="1"/>
        <rFont val="Calibri"/>
        <family val="2"/>
        <scheme val="minor"/>
      </rPr>
      <t xml:space="preserve"> </t>
    </r>
    <r>
      <rPr>
        <b/>
        <sz val="20"/>
        <color theme="1"/>
        <rFont val="Calibri"/>
        <family val="2"/>
        <scheme val="minor"/>
      </rPr>
      <t>Option</t>
    </r>
  </si>
  <si>
    <r>
      <t xml:space="preserve">2021-22 Year IncomeTax
</t>
    </r>
    <r>
      <rPr>
        <b/>
        <sz val="10"/>
        <color theme="1"/>
        <rFont val="Calibri"/>
        <family val="2"/>
        <scheme val="minor"/>
      </rPr>
      <t>(Summary)</t>
    </r>
  </si>
  <si>
    <r>
      <rPr>
        <sz val="10"/>
        <rFont val="Times New Roman"/>
        <family val="1"/>
      </rPr>
      <t>New Regime</t>
    </r>
    <r>
      <rPr>
        <sz val="10"/>
        <color rgb="FFC00000"/>
        <rFont val="Times New Roman"/>
        <family val="1"/>
      </rPr>
      <t xml:space="preserve">
(old statement)</t>
    </r>
  </si>
  <si>
    <r>
      <rPr>
        <sz val="10"/>
        <rFont val="Times New Roman"/>
        <family val="1"/>
      </rPr>
      <t>Old Regime</t>
    </r>
    <r>
      <rPr>
        <sz val="10"/>
        <color rgb="FFC00000"/>
        <rFont val="Times New Roman"/>
        <family val="1"/>
      </rPr>
      <t xml:space="preserve">
(old statement)</t>
    </r>
  </si>
  <si>
    <r>
      <t xml:space="preserve">Sec 80 C </t>
    </r>
    <r>
      <rPr>
        <i/>
        <sz val="11"/>
        <color theme="1"/>
        <rFont val="Calibri"/>
        <family val="2"/>
        <scheme val="minor"/>
      </rPr>
      <t>(Max 1.5 L)</t>
    </r>
  </si>
  <si>
    <t>Interest on housing loan (Max 2 L)</t>
  </si>
  <si>
    <t>Principal</t>
  </si>
  <si>
    <t>XXXXXX</t>
  </si>
  <si>
    <t>St. Marys HSS  M</t>
  </si>
  <si>
    <t xml:space="preserve"> Kuriakose</t>
  </si>
  <si>
    <t>Thankamma</t>
  </si>
  <si>
    <r>
      <rPr>
        <b/>
        <i/>
        <sz val="20"/>
        <color rgb="FFC00000"/>
        <rFont val="Adobe Caslon Pro Bold"/>
        <family val="1"/>
      </rPr>
      <t>i Tax.01</t>
    </r>
    <r>
      <rPr>
        <b/>
        <sz val="20"/>
        <color rgb="FFC00000"/>
        <rFont val="Calibri"/>
        <family val="2"/>
        <scheme val="minor"/>
      </rPr>
      <t xml:space="preserve"> _Form  10 E  Calculator  _  FY (2021-22)  
</t>
    </r>
    <r>
      <rPr>
        <b/>
        <i/>
        <sz val="11"/>
        <color rgb="FFC00000"/>
        <rFont val="Calibri"/>
        <family val="2"/>
        <scheme val="minor"/>
      </rPr>
      <t>&lt; 60 Year</t>
    </r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</si>
</sst>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[$₹-4009]\ #,##0"/>
    <numFmt numFmtId="165" formatCode="0_);\(0\)"/>
    <numFmt numFmtId="166" formatCode="_(* #,##0_);_(* \(#,##0\);_(* &quot;-&quot;??_);_(@_)"/>
    <numFmt numFmtId="167" formatCode="_-* #,##0_-;\-* #,##0_-;_-* &quot;-&quot;??_-;_-@_-"/>
    <numFmt numFmtId="168" formatCode="#,##0_ ;\-#,##0\ "/>
  </numFmts>
  <fonts count="66">
    <font>
      <sz val="11"/>
      <color theme="1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b/>
      <i/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i/>
      <sz val="8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2060"/>
      <name val="Times New Roman"/>
      <family val="1"/>
    </font>
    <font>
      <i/>
      <sz val="9"/>
      <name val="Times New Roman"/>
      <family val="1"/>
    </font>
    <font>
      <i/>
      <sz val="9"/>
      <color rgb="FF002060"/>
      <name val="Times New Roman"/>
      <family val="1"/>
    </font>
    <font>
      <b/>
      <i/>
      <sz val="9"/>
      <color rgb="FF002060"/>
      <name val="Times New Roman"/>
      <family val="1"/>
    </font>
    <font>
      <b/>
      <sz val="11"/>
      <color rgb="FF002060"/>
      <name val="Times New Roman"/>
      <family val="1"/>
    </font>
    <font>
      <b/>
      <sz val="10"/>
      <color rgb="FF002060"/>
      <name val="Times New Roman"/>
      <family val="1"/>
    </font>
    <font>
      <sz val="10"/>
      <color rgb="FF002060"/>
      <name val="Times New Roman"/>
      <family val="1"/>
    </font>
    <font>
      <b/>
      <i/>
      <sz val="10"/>
      <color rgb="FF002060"/>
      <name val="Times New Roman"/>
      <family val="1"/>
    </font>
    <font>
      <sz val="9"/>
      <color rgb="FF002060"/>
      <name val="Times New Roman"/>
      <family val="1"/>
    </font>
    <font>
      <b/>
      <i/>
      <sz val="11"/>
      <color rgb="FF002060"/>
      <name val="Times New Roman"/>
      <family val="1"/>
    </font>
    <font>
      <b/>
      <sz val="9"/>
      <name val="Verdana"/>
      <family val="2"/>
    </font>
    <font>
      <b/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70C0"/>
      <name val="Times New Roman"/>
      <family val="1"/>
    </font>
    <font>
      <sz val="10"/>
      <color theme="1"/>
      <name val="Times New Roman"/>
      <family val="1"/>
    </font>
    <font>
      <sz val="10"/>
      <color rgb="FFC00000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0070C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i/>
      <sz val="10"/>
      <color rgb="FF002060"/>
      <name val="Times New Roman"/>
      <family val="1"/>
    </font>
    <font>
      <b/>
      <sz val="16"/>
      <color rgb="FF00B05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Adobe Devanagari"/>
      <family val="1"/>
    </font>
    <font>
      <i/>
      <sz val="11"/>
      <color theme="1"/>
      <name val="Calibri"/>
      <family val="2"/>
      <scheme val="minor"/>
    </font>
    <font>
      <b/>
      <i/>
      <sz val="20"/>
      <color rgb="FFC00000"/>
      <name val="Adobe Caslon Pro Bold"/>
      <family val="1"/>
    </font>
    <font>
      <b/>
      <i/>
      <sz val="14"/>
      <color rgb="FF7030A0"/>
      <name val="Calibri"/>
      <family val="2"/>
      <scheme val="minor"/>
    </font>
    <font>
      <b/>
      <i/>
      <u val="double"/>
      <sz val="14"/>
      <color rgb="FFFF0000"/>
      <name val="Calibri"/>
      <family val="2"/>
      <scheme val="minor"/>
    </font>
    <font>
      <b/>
      <sz val="16"/>
      <color rgb="FF7030A0"/>
      <name val="Britannic Bold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color rgb="FFC00000"/>
      <name val="Times New Roman"/>
      <family val="1"/>
    </font>
    <font>
      <b/>
      <i/>
      <sz val="12"/>
      <color rgb="FF002060"/>
      <name val="Times New Roman"/>
      <family val="1"/>
    </font>
    <font>
      <b/>
      <i/>
      <sz val="12"/>
      <color rgb="FFFF0000"/>
      <name val="Times New Roman"/>
      <family val="1"/>
    </font>
    <font>
      <i/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theme="5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medium">
        <color rgb="FFC00000"/>
      </top>
      <bottom style="thin">
        <color rgb="FFC00000"/>
      </bottom>
      <diagonal/>
    </border>
    <border>
      <left style="thin">
        <color rgb="FFC00000"/>
      </left>
      <right style="medium">
        <color rgb="FFC00000"/>
      </right>
      <top style="medium">
        <color rgb="FFC00000"/>
      </top>
      <bottom style="thin">
        <color rgb="FFC00000"/>
      </bottom>
      <diagonal/>
    </border>
    <border>
      <left style="medium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medium">
        <color rgb="FFC00000"/>
      </right>
      <top style="thin">
        <color rgb="FFC00000"/>
      </top>
      <bottom style="thin">
        <color rgb="FFC00000"/>
      </bottom>
      <diagonal/>
    </border>
    <border>
      <left style="medium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rgb="FFC00000"/>
      </left>
      <right style="medium">
        <color rgb="FFC00000"/>
      </right>
      <top style="thin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/>
      <bottom style="medium">
        <color rgb="FFC0000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 style="medium">
        <color rgb="FFC00000"/>
      </left>
      <right style="thin">
        <color rgb="FF00B0F0"/>
      </right>
      <top style="medium">
        <color rgb="FFC0000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medium">
        <color rgb="FFC00000"/>
      </top>
      <bottom style="thin">
        <color rgb="FF00B0F0"/>
      </bottom>
      <diagonal/>
    </border>
    <border>
      <left style="thin">
        <color rgb="FF00B0F0"/>
      </left>
      <right style="medium">
        <color rgb="FFC00000"/>
      </right>
      <top style="medium">
        <color rgb="FFC00000"/>
      </top>
      <bottom style="thin">
        <color rgb="FF00B0F0"/>
      </bottom>
      <diagonal/>
    </border>
    <border>
      <left style="medium">
        <color rgb="FFC0000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medium">
        <color rgb="FFC00000"/>
      </right>
      <top style="thin">
        <color rgb="FF00B0F0"/>
      </top>
      <bottom style="thin">
        <color rgb="FF00B0F0"/>
      </bottom>
      <diagonal/>
    </border>
    <border>
      <left style="medium">
        <color rgb="FFC00000"/>
      </left>
      <right/>
      <top style="medium">
        <color rgb="FFC00000"/>
      </top>
      <bottom style="thin">
        <color rgb="FF00B0F0"/>
      </bottom>
      <diagonal/>
    </border>
    <border>
      <left/>
      <right/>
      <top style="medium">
        <color rgb="FFC00000"/>
      </top>
      <bottom style="thin">
        <color rgb="FF00B0F0"/>
      </bottom>
      <diagonal/>
    </border>
    <border>
      <left/>
      <right style="medium">
        <color rgb="FFC00000"/>
      </right>
      <top style="medium">
        <color rgb="FFC00000"/>
      </top>
      <bottom style="thin">
        <color rgb="FF00B0F0"/>
      </bottom>
      <diagonal/>
    </border>
    <border>
      <left style="thin">
        <color rgb="FF00B0F0"/>
      </left>
      <right style="medium">
        <color rgb="FFC00000"/>
      </right>
      <top style="thin">
        <color rgb="FF00B0F0"/>
      </top>
      <bottom style="double">
        <color rgb="FFC00000"/>
      </bottom>
      <diagonal/>
    </border>
    <border>
      <left style="thin">
        <color rgb="FF00B0F0"/>
      </left>
      <right/>
      <top style="thin">
        <color rgb="FF00B0F0"/>
      </top>
      <bottom style="double">
        <color rgb="FFC00000"/>
      </bottom>
      <diagonal/>
    </border>
    <border>
      <left style="medium">
        <color rgb="FFC00000"/>
      </left>
      <right style="thin">
        <color rgb="FF00B0F0"/>
      </right>
      <top style="thin">
        <color rgb="FF00B0F0"/>
      </top>
      <bottom style="double">
        <color rgb="FFC0000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double">
        <color rgb="FFC00000"/>
      </bottom>
      <diagonal/>
    </border>
    <border>
      <left style="medium">
        <color rgb="FFC00000"/>
      </left>
      <right/>
      <top/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 style="medium">
        <color rgb="FFC00000"/>
      </left>
      <right style="thin">
        <color rgb="FF00B0F0"/>
      </right>
      <top/>
      <bottom style="thin">
        <color rgb="FF00B0F0"/>
      </bottom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 style="thin">
        <color rgb="FF00B0F0"/>
      </left>
      <right style="medium">
        <color rgb="FFC00000"/>
      </right>
      <top/>
      <bottom style="thin">
        <color rgb="FF00B0F0"/>
      </bottom>
      <diagonal/>
    </border>
    <border>
      <left style="thin">
        <color rgb="FF00B0F0"/>
      </left>
      <right/>
      <top/>
      <bottom style="thin">
        <color rgb="FF00B0F0"/>
      </bottom>
      <diagonal/>
    </border>
    <border>
      <left style="medium">
        <color rgb="FFC00000"/>
      </left>
      <right/>
      <top style="thin">
        <color rgb="FF00B0F0"/>
      </top>
      <bottom style="double">
        <color rgb="FFC00000"/>
      </bottom>
      <diagonal/>
    </border>
    <border>
      <left/>
      <right style="medium">
        <color rgb="FFC00000"/>
      </right>
      <top style="thin">
        <color rgb="FF00B0F0"/>
      </top>
      <bottom style="double">
        <color rgb="FFC00000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47" fillId="0" borderId="0" applyNumberFormat="0" applyFill="0" applyBorder="0" applyAlignment="0" applyProtection="0"/>
  </cellStyleXfs>
  <cellXfs count="447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9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wrapText="1"/>
    </xf>
    <xf numFmtId="0" fontId="10" fillId="0" borderId="0" xfId="0" applyFont="1" applyFill="1" applyProtection="1"/>
    <xf numFmtId="0" fontId="10" fillId="0" borderId="0" xfId="0" applyFont="1" applyFill="1" applyBorder="1" applyProtection="1"/>
    <xf numFmtId="3" fontId="12" fillId="0" borderId="0" xfId="1" applyNumberFormat="1" applyFont="1" applyFill="1" applyBorder="1" applyAlignment="1" applyProtection="1"/>
    <xf numFmtId="3" fontId="12" fillId="0" borderId="0" xfId="0" applyNumberFormat="1" applyFont="1" applyFill="1" applyBorder="1" applyAlignment="1" applyProtection="1"/>
    <xf numFmtId="3" fontId="12" fillId="0" borderId="0" xfId="0" applyNumberFormat="1" applyFont="1" applyFill="1" applyBorder="1" applyAlignment="1" applyProtection="1">
      <alignment horizontal="right"/>
    </xf>
    <xf numFmtId="0" fontId="15" fillId="8" borderId="12" xfId="0" applyFont="1" applyFill="1" applyBorder="1" applyProtection="1"/>
    <xf numFmtId="0" fontId="11" fillId="8" borderId="12" xfId="0" applyFont="1" applyFill="1" applyBorder="1" applyProtection="1"/>
    <xf numFmtId="0" fontId="16" fillId="8" borderId="12" xfId="0" applyFont="1" applyFill="1" applyBorder="1" applyProtection="1"/>
    <xf numFmtId="164" fontId="17" fillId="8" borderId="12" xfId="1" applyNumberFormat="1" applyFont="1" applyFill="1" applyBorder="1" applyAlignment="1" applyProtection="1">
      <alignment horizontal="center"/>
    </xf>
    <xf numFmtId="0" fontId="17" fillId="8" borderId="12" xfId="0" applyFont="1" applyFill="1" applyBorder="1" applyProtection="1"/>
    <xf numFmtId="0" fontId="19" fillId="8" borderId="12" xfId="0" applyFont="1" applyFill="1" applyBorder="1" applyProtection="1"/>
    <xf numFmtId="9" fontId="19" fillId="8" borderId="12" xfId="1" applyNumberFormat="1" applyFont="1" applyFill="1" applyBorder="1" applyAlignment="1" applyProtection="1">
      <alignment horizontal="center"/>
    </xf>
    <xf numFmtId="164" fontId="11" fillId="8" borderId="12" xfId="0" applyNumberFormat="1" applyFont="1" applyFill="1" applyBorder="1" applyProtection="1"/>
    <xf numFmtId="0" fontId="20" fillId="8" borderId="12" xfId="0" applyFont="1" applyFill="1" applyBorder="1" applyProtection="1"/>
    <xf numFmtId="0" fontId="11" fillId="8" borderId="0" xfId="0" applyFont="1" applyFill="1" applyProtection="1"/>
    <xf numFmtId="0" fontId="11" fillId="0" borderId="0" xfId="0" applyFont="1" applyProtection="1"/>
    <xf numFmtId="0" fontId="15" fillId="6" borderId="12" xfId="0" applyFont="1" applyFill="1" applyBorder="1" applyProtection="1"/>
    <xf numFmtId="0" fontId="11" fillId="6" borderId="12" xfId="0" applyFont="1" applyFill="1" applyBorder="1" applyProtection="1"/>
    <xf numFmtId="0" fontId="16" fillId="6" borderId="12" xfId="0" applyFont="1" applyFill="1" applyBorder="1" applyProtection="1"/>
    <xf numFmtId="164" fontId="17" fillId="6" borderId="12" xfId="1" applyNumberFormat="1" applyFont="1" applyFill="1" applyBorder="1" applyAlignment="1" applyProtection="1">
      <alignment horizontal="center"/>
    </xf>
    <xf numFmtId="0" fontId="17" fillId="6" borderId="12" xfId="0" applyFont="1" applyFill="1" applyBorder="1" applyProtection="1"/>
    <xf numFmtId="0" fontId="19" fillId="6" borderId="12" xfId="0" applyFont="1" applyFill="1" applyBorder="1" applyProtection="1"/>
    <xf numFmtId="9" fontId="19" fillId="6" borderId="12" xfId="1" applyNumberFormat="1" applyFont="1" applyFill="1" applyBorder="1" applyAlignment="1" applyProtection="1">
      <alignment horizontal="center"/>
    </xf>
    <xf numFmtId="164" fontId="11" fillId="6" borderId="12" xfId="0" applyNumberFormat="1" applyFont="1" applyFill="1" applyBorder="1" applyProtection="1"/>
    <xf numFmtId="0" fontId="20" fillId="6" borderId="12" xfId="0" applyFont="1" applyFill="1" applyBorder="1" applyProtection="1"/>
    <xf numFmtId="0" fontId="15" fillId="7" borderId="12" xfId="0" applyFont="1" applyFill="1" applyBorder="1" applyProtection="1"/>
    <xf numFmtId="0" fontId="11" fillId="7" borderId="12" xfId="0" applyFont="1" applyFill="1" applyBorder="1" applyProtection="1"/>
    <xf numFmtId="0" fontId="16" fillId="7" borderId="12" xfId="0" applyFont="1" applyFill="1" applyBorder="1" applyProtection="1"/>
    <xf numFmtId="164" fontId="17" fillId="7" borderId="12" xfId="1" applyNumberFormat="1" applyFont="1" applyFill="1" applyBorder="1" applyAlignment="1" applyProtection="1">
      <alignment horizontal="center"/>
    </xf>
    <xf numFmtId="0" fontId="17" fillId="7" borderId="12" xfId="0" applyFont="1" applyFill="1" applyBorder="1" applyProtection="1"/>
    <xf numFmtId="0" fontId="19" fillId="7" borderId="12" xfId="0" applyFont="1" applyFill="1" applyBorder="1" applyProtection="1"/>
    <xf numFmtId="9" fontId="19" fillId="7" borderId="12" xfId="1" applyNumberFormat="1" applyFont="1" applyFill="1" applyBorder="1" applyAlignment="1" applyProtection="1">
      <alignment horizontal="center"/>
    </xf>
    <xf numFmtId="164" fontId="11" fillId="7" borderId="12" xfId="0" applyNumberFormat="1" applyFont="1" applyFill="1" applyBorder="1" applyProtection="1"/>
    <xf numFmtId="0" fontId="20" fillId="7" borderId="12" xfId="0" applyFont="1" applyFill="1" applyBorder="1" applyProtection="1"/>
    <xf numFmtId="0" fontId="11" fillId="7" borderId="0" xfId="0" applyFont="1" applyFill="1" applyProtection="1"/>
    <xf numFmtId="0" fontId="15" fillId="9" borderId="12" xfId="0" applyFont="1" applyFill="1" applyBorder="1" applyProtection="1"/>
    <xf numFmtId="0" fontId="11" fillId="9" borderId="12" xfId="0" applyFont="1" applyFill="1" applyBorder="1" applyProtection="1"/>
    <xf numFmtId="0" fontId="16" fillId="9" borderId="12" xfId="0" applyFont="1" applyFill="1" applyBorder="1" applyProtection="1"/>
    <xf numFmtId="164" fontId="17" fillId="9" borderId="12" xfId="1" applyNumberFormat="1" applyFont="1" applyFill="1" applyBorder="1" applyAlignment="1" applyProtection="1">
      <alignment horizontal="center"/>
    </xf>
    <xf numFmtId="0" fontId="17" fillId="9" borderId="12" xfId="0" applyFont="1" applyFill="1" applyBorder="1" applyProtection="1"/>
    <xf numFmtId="0" fontId="19" fillId="9" borderId="12" xfId="0" applyFont="1" applyFill="1" applyBorder="1" applyProtection="1"/>
    <xf numFmtId="9" fontId="19" fillId="9" borderId="12" xfId="1" applyNumberFormat="1" applyFont="1" applyFill="1" applyBorder="1" applyAlignment="1" applyProtection="1">
      <alignment horizontal="center"/>
    </xf>
    <xf numFmtId="164" fontId="11" fillId="9" borderId="12" xfId="0" applyNumberFormat="1" applyFont="1" applyFill="1" applyBorder="1" applyProtection="1"/>
    <xf numFmtId="0" fontId="20" fillId="9" borderId="12" xfId="0" applyFont="1" applyFill="1" applyBorder="1" applyProtection="1"/>
    <xf numFmtId="0" fontId="11" fillId="9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0" fillId="0" borderId="0" xfId="0" applyNumberFormat="1" applyFill="1" applyProtection="1"/>
    <xf numFmtId="0" fontId="2" fillId="0" borderId="0" xfId="0" applyFont="1" applyFill="1" applyProtection="1"/>
    <xf numFmtId="0" fontId="2" fillId="0" borderId="1" xfId="0" applyFont="1" applyFill="1" applyBorder="1" applyProtection="1"/>
    <xf numFmtId="0" fontId="2" fillId="0" borderId="12" xfId="0" applyFont="1" applyFill="1" applyBorder="1" applyAlignment="1" applyProtection="1">
      <alignment horizontal="center" vertical="center"/>
    </xf>
    <xf numFmtId="164" fontId="0" fillId="0" borderId="0" xfId="0" applyNumberFormat="1" applyFill="1" applyProtection="1"/>
    <xf numFmtId="0" fontId="2" fillId="0" borderId="12" xfId="0" applyFont="1" applyFill="1" applyBorder="1" applyAlignment="1" applyProtection="1">
      <alignment horizontal="center" vertical="top" wrapText="1"/>
    </xf>
    <xf numFmtId="0" fontId="3" fillId="2" borderId="12" xfId="0" applyFont="1" applyFill="1" applyBorder="1" applyAlignment="1" applyProtection="1">
      <alignment horizontal="center" vertical="center"/>
    </xf>
    <xf numFmtId="165" fontId="3" fillId="2" borderId="12" xfId="0" applyNumberFormat="1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/>
    </xf>
    <xf numFmtId="167" fontId="6" fillId="3" borderId="12" xfId="1" applyNumberFormat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/>
    </xf>
    <xf numFmtId="167" fontId="2" fillId="0" borderId="12" xfId="1" applyNumberFormat="1" applyFont="1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/>
    </xf>
    <xf numFmtId="167" fontId="1" fillId="0" borderId="12" xfId="1" applyNumberFormat="1" applyFont="1" applyFill="1" applyBorder="1" applyAlignment="1" applyProtection="1">
      <alignment horizontal="center"/>
    </xf>
    <xf numFmtId="0" fontId="0" fillId="5" borderId="12" xfId="0" applyFill="1" applyBorder="1" applyAlignment="1" applyProtection="1">
      <alignment horizontal="left"/>
      <protection locked="0"/>
    </xf>
    <xf numFmtId="14" fontId="0" fillId="5" borderId="12" xfId="0" applyNumberFormat="1" applyFill="1" applyBorder="1" applyAlignment="1" applyProtection="1">
      <alignment horizontal="left"/>
      <protection locked="0"/>
    </xf>
    <xf numFmtId="164" fontId="0" fillId="0" borderId="0" xfId="0" applyNumberFormat="1" applyProtection="1"/>
    <xf numFmtId="0" fontId="10" fillId="0" borderId="15" xfId="0" applyFont="1" applyBorder="1" applyProtection="1"/>
    <xf numFmtId="0" fontId="10" fillId="0" borderId="14" xfId="0" applyFont="1" applyBorder="1" applyProtection="1"/>
    <xf numFmtId="0" fontId="11" fillId="0" borderId="0" xfId="0" applyFont="1" applyFill="1" applyProtection="1"/>
    <xf numFmtId="0" fontId="0" fillId="0" borderId="0" xfId="0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9" xfId="0" applyBorder="1"/>
    <xf numFmtId="167" fontId="24" fillId="0" borderId="0" xfId="1" applyNumberFormat="1" applyFont="1" applyFill="1" applyBorder="1" applyProtection="1">
      <protection locked="0"/>
    </xf>
    <xf numFmtId="167" fontId="24" fillId="0" borderId="0" xfId="1" applyNumberFormat="1" applyFont="1" applyFill="1" applyBorder="1" applyAlignment="1" applyProtection="1">
      <alignment horizontal="left"/>
      <protection locked="0"/>
    </xf>
    <xf numFmtId="167" fontId="23" fillId="8" borderId="12" xfId="1" applyNumberFormat="1" applyFont="1" applyFill="1" applyBorder="1"/>
    <xf numFmtId="167" fontId="23" fillId="8" borderId="13" xfId="1" applyNumberFormat="1" applyFont="1" applyFill="1" applyBorder="1"/>
    <xf numFmtId="0" fontId="8" fillId="8" borderId="22" xfId="0" applyFont="1" applyFill="1" applyBorder="1" applyAlignment="1">
      <alignment horizontal="right"/>
    </xf>
    <xf numFmtId="0" fontId="8" fillId="8" borderId="23" xfId="0" applyFont="1" applyFill="1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0" fontId="24" fillId="0" borderId="24" xfId="0" applyFont="1" applyBorder="1" applyAlignment="1">
      <alignment horizontal="left"/>
    </xf>
    <xf numFmtId="0" fontId="24" fillId="0" borderId="24" xfId="0" applyFont="1" applyBorder="1"/>
    <xf numFmtId="167" fontId="24" fillId="5" borderId="24" xfId="1" applyNumberFormat="1" applyFont="1" applyFill="1" applyBorder="1" applyAlignment="1" applyProtection="1">
      <alignment horizontal="left"/>
      <protection locked="0"/>
    </xf>
    <xf numFmtId="167" fontId="24" fillId="5" borderId="24" xfId="1" applyNumberFormat="1" applyFont="1" applyFill="1" applyBorder="1" applyProtection="1">
      <protection locked="0"/>
    </xf>
    <xf numFmtId="167" fontId="24" fillId="0" borderId="24" xfId="1" applyNumberFormat="1" applyFont="1" applyFill="1" applyBorder="1"/>
    <xf numFmtId="0" fontId="24" fillId="0" borderId="28" xfId="0" applyFont="1" applyBorder="1" applyAlignment="1">
      <alignment horizontal="center"/>
    </xf>
    <xf numFmtId="167" fontId="24" fillId="5" borderId="30" xfId="1" applyNumberFormat="1" applyFont="1" applyFill="1" applyBorder="1" applyAlignment="1" applyProtection="1">
      <alignment horizontal="left"/>
      <protection locked="0"/>
    </xf>
    <xf numFmtId="167" fontId="24" fillId="5" borderId="30" xfId="1" applyNumberFormat="1" applyFont="1" applyFill="1" applyBorder="1" applyProtection="1">
      <protection locked="0"/>
    </xf>
    <xf numFmtId="167" fontId="24" fillId="0" borderId="30" xfId="1" applyNumberFormat="1" applyFont="1" applyFill="1" applyBorder="1"/>
    <xf numFmtId="0" fontId="8" fillId="5" borderId="34" xfId="0" applyFont="1" applyFill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vertical="center"/>
    </xf>
    <xf numFmtId="0" fontId="10" fillId="10" borderId="0" xfId="0" applyFont="1" applyFill="1" applyProtection="1"/>
    <xf numFmtId="0" fontId="16" fillId="10" borderId="12" xfId="0" applyFont="1" applyFill="1" applyBorder="1" applyProtection="1"/>
    <xf numFmtId="164" fontId="17" fillId="10" borderId="12" xfId="1" applyNumberFormat="1" applyFont="1" applyFill="1" applyBorder="1" applyAlignment="1" applyProtection="1">
      <alignment horizontal="center"/>
    </xf>
    <xf numFmtId="0" fontId="17" fillId="10" borderId="12" xfId="0" applyFont="1" applyFill="1" applyBorder="1" applyProtection="1"/>
    <xf numFmtId="164" fontId="16" fillId="10" borderId="12" xfId="0" applyNumberFormat="1" applyFont="1" applyFill="1" applyBorder="1" applyAlignment="1" applyProtection="1">
      <alignment horizontal="center"/>
    </xf>
    <xf numFmtId="166" fontId="17" fillId="10" borderId="12" xfId="1" applyNumberFormat="1" applyFont="1" applyFill="1" applyBorder="1" applyAlignment="1" applyProtection="1">
      <alignment horizontal="center"/>
    </xf>
    <xf numFmtId="3" fontId="18" fillId="10" borderId="12" xfId="0" applyNumberFormat="1" applyFont="1" applyFill="1" applyBorder="1" applyAlignment="1" applyProtection="1">
      <alignment horizontal="right"/>
    </xf>
    <xf numFmtId="0" fontId="19" fillId="10" borderId="12" xfId="0" applyFont="1" applyFill="1" applyBorder="1" applyProtection="1"/>
    <xf numFmtId="0" fontId="11" fillId="10" borderId="12" xfId="0" applyFont="1" applyFill="1" applyBorder="1" applyProtection="1"/>
    <xf numFmtId="166" fontId="19" fillId="10" borderId="12" xfId="1" applyNumberFormat="1" applyFont="1" applyFill="1" applyBorder="1" applyAlignment="1" applyProtection="1">
      <alignment horizontal="center"/>
    </xf>
    <xf numFmtId="3" fontId="13" fillId="10" borderId="12" xfId="1" applyNumberFormat="1" applyFont="1" applyFill="1" applyBorder="1" applyAlignment="1" applyProtection="1">
      <alignment horizontal="right"/>
    </xf>
    <xf numFmtId="9" fontId="19" fillId="10" borderId="12" xfId="1" applyNumberFormat="1" applyFont="1" applyFill="1" applyBorder="1" applyAlignment="1" applyProtection="1">
      <alignment horizontal="center"/>
    </xf>
    <xf numFmtId="3" fontId="13" fillId="10" borderId="12" xfId="0" applyNumberFormat="1" applyFont="1" applyFill="1" applyBorder="1" applyAlignment="1" applyProtection="1">
      <alignment horizontal="right"/>
    </xf>
    <xf numFmtId="0" fontId="19" fillId="10" borderId="12" xfId="0" applyFont="1" applyFill="1" applyBorder="1" applyAlignment="1" applyProtection="1">
      <alignment horizontal="left"/>
    </xf>
    <xf numFmtId="3" fontId="14" fillId="10" borderId="12" xfId="0" applyNumberFormat="1" applyFont="1" applyFill="1" applyBorder="1" applyAlignment="1" applyProtection="1">
      <alignment horizontal="right"/>
    </xf>
    <xf numFmtId="0" fontId="20" fillId="10" borderId="12" xfId="0" applyFont="1" applyFill="1" applyBorder="1" applyProtection="1"/>
    <xf numFmtId="164" fontId="11" fillId="10" borderId="12" xfId="0" applyNumberFormat="1" applyFont="1" applyFill="1" applyBorder="1" applyProtection="1"/>
    <xf numFmtId="0" fontId="11" fillId="10" borderId="0" xfId="0" applyFont="1" applyFill="1" applyProtection="1"/>
    <xf numFmtId="167" fontId="10" fillId="0" borderId="0" xfId="0" applyNumberFormat="1" applyFont="1" applyFill="1" applyProtection="1"/>
    <xf numFmtId="167" fontId="12" fillId="0" borderId="0" xfId="0" applyNumberFormat="1" applyFont="1" applyFill="1" applyBorder="1" applyAlignment="1" applyProtection="1">
      <alignment horizontal="right"/>
    </xf>
    <xf numFmtId="167" fontId="10" fillId="0" borderId="0" xfId="0" applyNumberFormat="1" applyFont="1" applyFill="1" applyBorder="1" applyProtection="1"/>
    <xf numFmtId="167" fontId="10" fillId="0" borderId="0" xfId="0" applyNumberFormat="1" applyFont="1" applyProtection="1"/>
    <xf numFmtId="0" fontId="10" fillId="0" borderId="36" xfId="0" applyFont="1" applyBorder="1" applyAlignment="1" applyProtection="1">
      <alignment horizontal="center"/>
    </xf>
    <xf numFmtId="0" fontId="10" fillId="0" borderId="36" xfId="0" applyFont="1" applyBorder="1" applyAlignment="1" applyProtection="1">
      <alignment horizontal="center" wrapText="1"/>
    </xf>
    <xf numFmtId="0" fontId="10" fillId="0" borderId="36" xfId="0" applyFont="1" applyBorder="1" applyProtection="1"/>
    <xf numFmtId="0" fontId="22" fillId="0" borderId="36" xfId="0" applyFont="1" applyBorder="1" applyProtection="1"/>
    <xf numFmtId="167" fontId="10" fillId="0" borderId="36" xfId="0" applyNumberFormat="1" applyFont="1" applyBorder="1" applyProtection="1"/>
    <xf numFmtId="0" fontId="22" fillId="0" borderId="46" xfId="0" applyFont="1" applyBorder="1" applyProtection="1"/>
    <xf numFmtId="167" fontId="29" fillId="0" borderId="40" xfId="1" applyNumberFormat="1" applyFont="1" applyBorder="1" applyAlignment="1" applyProtection="1">
      <alignment horizontal="center" wrapText="1"/>
    </xf>
    <xf numFmtId="167" fontId="29" fillId="0" borderId="35" xfId="1" applyNumberFormat="1" applyFont="1" applyBorder="1" applyAlignment="1" applyProtection="1">
      <alignment horizontal="center" wrapText="1"/>
    </xf>
    <xf numFmtId="167" fontId="29" fillId="0" borderId="41" xfId="1" applyNumberFormat="1" applyFont="1" applyBorder="1" applyAlignment="1" applyProtection="1">
      <alignment horizontal="center" wrapText="1"/>
    </xf>
    <xf numFmtId="167" fontId="30" fillId="0" borderId="40" xfId="1" applyNumberFormat="1" applyFont="1" applyBorder="1" applyAlignment="1" applyProtection="1">
      <alignment horizontal="center" wrapText="1"/>
    </xf>
    <xf numFmtId="167" fontId="30" fillId="0" borderId="35" xfId="1" applyNumberFormat="1" applyFont="1" applyBorder="1" applyAlignment="1" applyProtection="1">
      <alignment horizontal="center" wrapText="1"/>
    </xf>
    <xf numFmtId="167" fontId="30" fillId="0" borderId="41" xfId="1" applyNumberFormat="1" applyFont="1" applyBorder="1" applyAlignment="1" applyProtection="1">
      <alignment horizontal="center" wrapText="1"/>
    </xf>
    <xf numFmtId="167" fontId="17" fillId="0" borderId="40" xfId="1" applyNumberFormat="1" applyFont="1" applyBorder="1" applyAlignment="1" applyProtection="1">
      <alignment horizontal="center" wrapText="1"/>
    </xf>
    <xf numFmtId="167" fontId="17" fillId="0" borderId="41" xfId="1" applyNumberFormat="1" applyFont="1" applyBorder="1" applyAlignment="1" applyProtection="1">
      <alignment horizontal="center" wrapText="1"/>
    </xf>
    <xf numFmtId="167" fontId="31" fillId="0" borderId="40" xfId="1" applyNumberFormat="1" applyFont="1" applyBorder="1" applyAlignment="1" applyProtection="1">
      <alignment horizontal="center" wrapText="1"/>
    </xf>
    <xf numFmtId="167" fontId="31" fillId="0" borderId="41" xfId="1" applyNumberFormat="1" applyFont="1" applyBorder="1" applyAlignment="1" applyProtection="1">
      <alignment horizontal="center" wrapText="1"/>
    </xf>
    <xf numFmtId="167" fontId="29" fillId="0" borderId="40" xfId="1" applyNumberFormat="1" applyFont="1" applyBorder="1" applyProtection="1"/>
    <xf numFmtId="167" fontId="29" fillId="0" borderId="35" xfId="1" applyNumberFormat="1" applyFont="1" applyBorder="1" applyProtection="1"/>
    <xf numFmtId="167" fontId="29" fillId="0" borderId="41" xfId="1" applyNumberFormat="1" applyFont="1" applyBorder="1" applyProtection="1"/>
    <xf numFmtId="167" fontId="30" fillId="0" borderId="40" xfId="1" applyNumberFormat="1" applyFont="1" applyBorder="1" applyAlignment="1" applyProtection="1">
      <alignment horizontal="left"/>
    </xf>
    <xf numFmtId="167" fontId="30" fillId="0" borderId="35" xfId="1" applyNumberFormat="1" applyFont="1" applyBorder="1" applyAlignment="1" applyProtection="1">
      <alignment horizontal="left"/>
    </xf>
    <xf numFmtId="167" fontId="30" fillId="0" borderId="41" xfId="1" applyNumberFormat="1" applyFont="1" applyBorder="1" applyAlignment="1" applyProtection="1">
      <alignment horizontal="left"/>
    </xf>
    <xf numFmtId="167" fontId="17" fillId="0" borderId="40" xfId="1" applyNumberFormat="1" applyFont="1" applyBorder="1" applyProtection="1"/>
    <xf numFmtId="167" fontId="17" fillId="0" borderId="41" xfId="1" applyNumberFormat="1" applyFont="1" applyBorder="1" applyProtection="1"/>
    <xf numFmtId="167" fontId="31" fillId="0" borderId="40" xfId="1" applyNumberFormat="1" applyFont="1" applyBorder="1" applyProtection="1"/>
    <xf numFmtId="167" fontId="31" fillId="0" borderId="41" xfId="1" applyNumberFormat="1" applyFont="1" applyBorder="1" applyProtection="1"/>
    <xf numFmtId="167" fontId="32" fillId="4" borderId="40" xfId="1" applyNumberFormat="1" applyFont="1" applyFill="1" applyBorder="1" applyAlignment="1" applyProtection="1"/>
    <xf numFmtId="167" fontId="32" fillId="4" borderId="35" xfId="1" applyNumberFormat="1" applyFont="1" applyFill="1" applyBorder="1" applyAlignment="1" applyProtection="1"/>
    <xf numFmtId="167" fontId="32" fillId="4" borderId="41" xfId="1" applyNumberFormat="1" applyFont="1" applyFill="1" applyBorder="1" applyAlignment="1" applyProtection="1"/>
    <xf numFmtId="167" fontId="30" fillId="4" borderId="40" xfId="1" applyNumberFormat="1" applyFont="1" applyFill="1" applyBorder="1" applyAlignment="1" applyProtection="1">
      <alignment horizontal="left"/>
    </xf>
    <xf numFmtId="167" fontId="30" fillId="4" borderId="35" xfId="1" applyNumberFormat="1" applyFont="1" applyFill="1" applyBorder="1" applyAlignment="1" applyProtection="1">
      <alignment horizontal="left"/>
    </xf>
    <xf numFmtId="167" fontId="30" fillId="4" borderId="41" xfId="1" applyNumberFormat="1" applyFont="1" applyFill="1" applyBorder="1" applyAlignment="1" applyProtection="1">
      <alignment horizontal="left"/>
    </xf>
    <xf numFmtId="167" fontId="17" fillId="4" borderId="40" xfId="1" applyNumberFormat="1" applyFont="1" applyFill="1" applyBorder="1" applyProtection="1"/>
    <xf numFmtId="167" fontId="17" fillId="4" borderId="41" xfId="1" applyNumberFormat="1" applyFont="1" applyFill="1" applyBorder="1" applyProtection="1"/>
    <xf numFmtId="167" fontId="31" fillId="4" borderId="40" xfId="1" applyNumberFormat="1" applyFont="1" applyFill="1" applyBorder="1" applyProtection="1"/>
    <xf numFmtId="167" fontId="31" fillId="4" borderId="41" xfId="1" applyNumberFormat="1" applyFont="1" applyFill="1" applyBorder="1" applyProtection="1"/>
    <xf numFmtId="167" fontId="32" fillId="0" borderId="40" xfId="1" applyNumberFormat="1" applyFont="1" applyFill="1" applyBorder="1" applyAlignment="1" applyProtection="1"/>
    <xf numFmtId="167" fontId="32" fillId="0" borderId="35" xfId="1" applyNumberFormat="1" applyFont="1" applyFill="1" applyBorder="1" applyAlignment="1" applyProtection="1"/>
    <xf numFmtId="167" fontId="32" fillId="0" borderId="41" xfId="1" applyNumberFormat="1" applyFont="1" applyFill="1" applyBorder="1" applyAlignment="1" applyProtection="1"/>
    <xf numFmtId="167" fontId="30" fillId="0" borderId="40" xfId="1" applyNumberFormat="1" applyFont="1" applyFill="1" applyBorder="1" applyAlignment="1" applyProtection="1">
      <alignment horizontal="left"/>
    </xf>
    <xf numFmtId="167" fontId="30" fillId="0" borderId="35" xfId="1" applyNumberFormat="1" applyFont="1" applyFill="1" applyBorder="1" applyAlignment="1" applyProtection="1">
      <alignment horizontal="left"/>
    </xf>
    <xf numFmtId="167" fontId="30" fillId="0" borderId="41" xfId="1" applyNumberFormat="1" applyFont="1" applyFill="1" applyBorder="1" applyAlignment="1" applyProtection="1">
      <alignment horizontal="left"/>
    </xf>
    <xf numFmtId="167" fontId="33" fillId="0" borderId="40" xfId="1" applyNumberFormat="1" applyFont="1" applyFill="1" applyBorder="1" applyAlignment="1" applyProtection="1"/>
    <xf numFmtId="167" fontId="33" fillId="0" borderId="35" xfId="1" applyNumberFormat="1" applyFont="1" applyFill="1" applyBorder="1" applyAlignment="1" applyProtection="1"/>
    <xf numFmtId="167" fontId="34" fillId="0" borderId="40" xfId="1" applyNumberFormat="1" applyFont="1" applyFill="1" applyBorder="1" applyAlignment="1" applyProtection="1">
      <alignment horizontal="left"/>
    </xf>
    <xf numFmtId="167" fontId="34" fillId="0" borderId="35" xfId="1" applyNumberFormat="1" applyFont="1" applyFill="1" applyBorder="1" applyAlignment="1" applyProtection="1">
      <alignment horizontal="left"/>
    </xf>
    <xf numFmtId="167" fontId="16" fillId="0" borderId="40" xfId="1" applyNumberFormat="1" applyFont="1" applyBorder="1" applyProtection="1"/>
    <xf numFmtId="167" fontId="16" fillId="0" borderId="41" xfId="1" applyNumberFormat="1" applyFont="1" applyBorder="1" applyProtection="1"/>
    <xf numFmtId="167" fontId="35" fillId="0" borderId="40" xfId="1" applyNumberFormat="1" applyFont="1" applyBorder="1" applyProtection="1"/>
    <xf numFmtId="167" fontId="35" fillId="0" borderId="41" xfId="1" applyNumberFormat="1" applyFont="1" applyBorder="1" applyProtection="1"/>
    <xf numFmtId="167" fontId="17" fillId="0" borderId="40" xfId="1" applyNumberFormat="1" applyFont="1" applyFill="1" applyBorder="1" applyAlignment="1" applyProtection="1"/>
    <xf numFmtId="167" fontId="17" fillId="0" borderId="41" xfId="1" applyNumberFormat="1" applyFont="1" applyFill="1" applyBorder="1" applyAlignment="1" applyProtection="1"/>
    <xf numFmtId="167" fontId="31" fillId="0" borderId="40" xfId="1" applyNumberFormat="1" applyFont="1" applyFill="1" applyBorder="1" applyAlignment="1" applyProtection="1"/>
    <xf numFmtId="167" fontId="31" fillId="0" borderId="41" xfId="1" applyNumberFormat="1" applyFont="1" applyFill="1" applyBorder="1" applyAlignment="1" applyProtection="1"/>
    <xf numFmtId="167" fontId="35" fillId="0" borderId="47" xfId="1" applyNumberFormat="1" applyFont="1" applyFill="1" applyBorder="1" applyAlignment="1" applyProtection="1"/>
    <xf numFmtId="167" fontId="35" fillId="0" borderId="48" xfId="1" applyNumberFormat="1" applyFont="1" applyFill="1" applyBorder="1" applyAlignment="1" applyProtection="1"/>
    <xf numFmtId="167" fontId="35" fillId="0" borderId="45" xfId="1" applyNumberFormat="1" applyFont="1" applyFill="1" applyBorder="1" applyAlignment="1" applyProtection="1"/>
    <xf numFmtId="167" fontId="35" fillId="0" borderId="47" xfId="1" applyNumberFormat="1" applyFont="1" applyFill="1" applyBorder="1" applyAlignment="1" applyProtection="1">
      <alignment horizontal="left"/>
    </xf>
    <xf numFmtId="167" fontId="35" fillId="0" borderId="48" xfId="1" applyNumberFormat="1" applyFont="1" applyFill="1" applyBorder="1" applyAlignment="1" applyProtection="1">
      <alignment horizontal="left"/>
    </xf>
    <xf numFmtId="167" fontId="35" fillId="0" borderId="45" xfId="1" applyNumberFormat="1" applyFont="1" applyFill="1" applyBorder="1" applyAlignment="1" applyProtection="1">
      <alignment horizontal="left"/>
    </xf>
    <xf numFmtId="168" fontId="33" fillId="0" borderId="0" xfId="1" applyNumberFormat="1" applyFont="1" applyFill="1" applyBorder="1" applyAlignment="1" applyProtection="1">
      <alignment vertical="center"/>
    </xf>
    <xf numFmtId="167" fontId="33" fillId="0" borderId="0" xfId="1" applyNumberFormat="1" applyFont="1" applyFill="1" applyBorder="1" applyAlignment="1" applyProtection="1"/>
    <xf numFmtId="167" fontId="34" fillId="0" borderId="0" xfId="1" applyNumberFormat="1" applyFont="1" applyFill="1" applyBorder="1" applyAlignment="1" applyProtection="1">
      <alignment horizontal="left"/>
    </xf>
    <xf numFmtId="167" fontId="16" fillId="0" borderId="0" xfId="1" applyNumberFormat="1" applyFont="1" applyFill="1" applyBorder="1" applyAlignment="1" applyProtection="1"/>
    <xf numFmtId="167" fontId="35" fillId="0" borderId="0" xfId="1" applyNumberFormat="1" applyFont="1" applyFill="1" applyBorder="1" applyAlignment="1" applyProtection="1"/>
    <xf numFmtId="167" fontId="33" fillId="0" borderId="15" xfId="1" applyNumberFormat="1" applyFont="1" applyFill="1" applyBorder="1" applyAlignment="1" applyProtection="1"/>
    <xf numFmtId="167" fontId="37" fillId="0" borderId="0" xfId="1" applyNumberFormat="1" applyFont="1" applyFill="1" applyBorder="1" applyAlignment="1" applyProtection="1">
      <alignment vertical="center"/>
    </xf>
    <xf numFmtId="167" fontId="35" fillId="0" borderId="14" xfId="1" applyNumberFormat="1" applyFont="1" applyFill="1" applyBorder="1" applyAlignment="1" applyProtection="1"/>
    <xf numFmtId="3" fontId="38" fillId="0" borderId="0" xfId="1" applyNumberFormat="1" applyFont="1" applyFill="1" applyBorder="1" applyAlignment="1" applyProtection="1"/>
    <xf numFmtId="0" fontId="29" fillId="0" borderId="0" xfId="0" applyFont="1" applyProtection="1"/>
    <xf numFmtId="3" fontId="39" fillId="8" borderId="12" xfId="1" applyNumberFormat="1" applyFont="1" applyFill="1" applyBorder="1" applyAlignment="1" applyProtection="1"/>
    <xf numFmtId="3" fontId="17" fillId="8" borderId="12" xfId="0" applyNumberFormat="1" applyFont="1" applyFill="1" applyBorder="1" applyAlignment="1" applyProtection="1">
      <alignment horizontal="center"/>
    </xf>
    <xf numFmtId="0" fontId="17" fillId="8" borderId="12" xfId="0" applyFont="1" applyFill="1" applyBorder="1" applyAlignment="1" applyProtection="1">
      <alignment horizontal="left"/>
    </xf>
    <xf numFmtId="166" fontId="17" fillId="8" borderId="12" xfId="1" applyNumberFormat="1" applyFont="1" applyFill="1" applyBorder="1" applyProtection="1"/>
    <xf numFmtId="0" fontId="17" fillId="8" borderId="0" xfId="0" applyFont="1" applyFill="1" applyProtection="1"/>
    <xf numFmtId="0" fontId="17" fillId="0" borderId="0" xfId="0" applyFont="1" applyProtection="1"/>
    <xf numFmtId="3" fontId="39" fillId="6" borderId="12" xfId="1" applyNumberFormat="1" applyFont="1" applyFill="1" applyBorder="1" applyAlignment="1" applyProtection="1"/>
    <xf numFmtId="3" fontId="17" fillId="6" borderId="12" xfId="0" applyNumberFormat="1" applyFont="1" applyFill="1" applyBorder="1" applyAlignment="1" applyProtection="1">
      <alignment horizontal="center"/>
    </xf>
    <xf numFmtId="0" fontId="17" fillId="6" borderId="12" xfId="0" applyFont="1" applyFill="1" applyBorder="1" applyAlignment="1" applyProtection="1">
      <alignment horizontal="left"/>
    </xf>
    <xf numFmtId="166" fontId="17" fillId="6" borderId="12" xfId="1" applyNumberFormat="1" applyFont="1" applyFill="1" applyBorder="1" applyProtection="1"/>
    <xf numFmtId="3" fontId="39" fillId="7" borderId="12" xfId="1" applyNumberFormat="1" applyFont="1" applyFill="1" applyBorder="1" applyAlignment="1" applyProtection="1"/>
    <xf numFmtId="3" fontId="17" fillId="7" borderId="12" xfId="0" applyNumberFormat="1" applyFont="1" applyFill="1" applyBorder="1" applyAlignment="1" applyProtection="1">
      <alignment horizontal="center"/>
    </xf>
    <xf numFmtId="0" fontId="17" fillId="7" borderId="12" xfId="0" applyFont="1" applyFill="1" applyBorder="1" applyAlignment="1" applyProtection="1">
      <alignment horizontal="left"/>
    </xf>
    <xf numFmtId="166" fontId="17" fillId="7" borderId="12" xfId="1" applyNumberFormat="1" applyFont="1" applyFill="1" applyBorder="1" applyProtection="1"/>
    <xf numFmtId="0" fontId="17" fillId="7" borderId="0" xfId="0" applyFont="1" applyFill="1" applyProtection="1"/>
    <xf numFmtId="3" fontId="39" fillId="9" borderId="12" xfId="1" applyNumberFormat="1" applyFont="1" applyFill="1" applyBorder="1" applyAlignment="1" applyProtection="1"/>
    <xf numFmtId="3" fontId="17" fillId="9" borderId="12" xfId="0" applyNumberFormat="1" applyFont="1" applyFill="1" applyBorder="1" applyAlignment="1" applyProtection="1">
      <alignment horizontal="center"/>
    </xf>
    <xf numFmtId="0" fontId="17" fillId="9" borderId="12" xfId="0" applyFont="1" applyFill="1" applyBorder="1" applyAlignment="1" applyProtection="1">
      <alignment horizontal="left"/>
    </xf>
    <xf numFmtId="166" fontId="17" fillId="9" borderId="12" xfId="1" applyNumberFormat="1" applyFont="1" applyFill="1" applyBorder="1" applyProtection="1"/>
    <xf numFmtId="0" fontId="17" fillId="9" borderId="0" xfId="0" applyFont="1" applyFill="1" applyProtection="1"/>
    <xf numFmtId="0" fontId="17" fillId="0" borderId="0" xfId="0" applyFont="1" applyFill="1" applyProtection="1"/>
    <xf numFmtId="0" fontId="29" fillId="10" borderId="0" xfId="0" applyFont="1" applyFill="1" applyProtection="1"/>
    <xf numFmtId="43" fontId="17" fillId="10" borderId="12" xfId="1" applyFont="1" applyFill="1" applyBorder="1" applyAlignment="1" applyProtection="1"/>
    <xf numFmtId="3" fontId="17" fillId="10" borderId="12" xfId="0" applyNumberFormat="1" applyFont="1" applyFill="1" applyBorder="1" applyAlignment="1" applyProtection="1">
      <alignment horizontal="center"/>
    </xf>
    <xf numFmtId="0" fontId="17" fillId="10" borderId="12" xfId="0" applyFont="1" applyFill="1" applyBorder="1" applyAlignment="1" applyProtection="1"/>
    <xf numFmtId="0" fontId="17" fillId="10" borderId="12" xfId="0" applyFont="1" applyFill="1" applyBorder="1" applyAlignment="1" applyProtection="1">
      <alignment horizontal="left"/>
    </xf>
    <xf numFmtId="0" fontId="18" fillId="10" borderId="12" xfId="0" applyFont="1" applyFill="1" applyBorder="1" applyAlignment="1" applyProtection="1">
      <alignment horizontal="left"/>
    </xf>
    <xf numFmtId="166" fontId="17" fillId="10" borderId="12" xfId="1" applyNumberFormat="1" applyFont="1" applyFill="1" applyBorder="1" applyProtection="1"/>
    <xf numFmtId="0" fontId="17" fillId="10" borderId="0" xfId="0" applyFont="1" applyFill="1" applyProtection="1"/>
    <xf numFmtId="0" fontId="0" fillId="0" borderId="49" xfId="0" applyBorder="1"/>
    <xf numFmtId="167" fontId="0" fillId="5" borderId="10" xfId="1" applyNumberFormat="1" applyFont="1" applyFill="1" applyBorder="1" applyAlignment="1" applyProtection="1">
      <alignment horizontal="right"/>
      <protection locked="0"/>
    </xf>
    <xf numFmtId="167" fontId="0" fillId="5" borderId="4" xfId="1" applyNumberFormat="1" applyFont="1" applyFill="1" applyBorder="1" applyAlignment="1" applyProtection="1">
      <alignment horizontal="right"/>
      <protection locked="0"/>
    </xf>
    <xf numFmtId="0" fontId="8" fillId="0" borderId="24" xfId="0" applyFont="1" applyBorder="1"/>
    <xf numFmtId="0" fontId="0" fillId="0" borderId="24" xfId="0" applyBorder="1"/>
    <xf numFmtId="0" fontId="0" fillId="0" borderId="0" xfId="0" applyFill="1" applyBorder="1" applyProtection="1"/>
    <xf numFmtId="0" fontId="24" fillId="0" borderId="0" xfId="0" applyFont="1" applyFill="1" applyBorder="1" applyProtection="1"/>
    <xf numFmtId="167" fontId="24" fillId="0" borderId="0" xfId="1" applyNumberFormat="1" applyFont="1" applyFill="1" applyBorder="1" applyProtection="1"/>
    <xf numFmtId="0" fontId="24" fillId="0" borderId="0" xfId="0" applyFont="1" applyFill="1" applyBorder="1" applyAlignment="1" applyProtection="1">
      <alignment horizontal="center"/>
    </xf>
    <xf numFmtId="0" fontId="0" fillId="5" borderId="24" xfId="0" applyFill="1" applyBorder="1" applyProtection="1">
      <protection locked="0"/>
    </xf>
    <xf numFmtId="0" fontId="8" fillId="0" borderId="51" xfId="0" applyFont="1" applyFill="1" applyBorder="1" applyAlignment="1">
      <alignment horizontal="right"/>
    </xf>
    <xf numFmtId="167" fontId="23" fillId="0" borderId="0" xfId="1" applyNumberFormat="1" applyFont="1" applyFill="1" applyBorder="1"/>
    <xf numFmtId="0" fontId="0" fillId="12" borderId="0" xfId="0" applyFill="1"/>
    <xf numFmtId="0" fontId="41" fillId="12" borderId="0" xfId="0" applyFont="1" applyFill="1" applyAlignment="1"/>
    <xf numFmtId="0" fontId="0" fillId="12" borderId="0" xfId="0" applyFill="1" applyAlignment="1">
      <alignment horizontal="center"/>
    </xf>
    <xf numFmtId="0" fontId="0" fillId="12" borderId="0" xfId="0" applyFont="1" applyFill="1"/>
    <xf numFmtId="0" fontId="51" fillId="12" borderId="0" xfId="0" applyFont="1" applyFill="1"/>
    <xf numFmtId="0" fontId="25" fillId="0" borderId="2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5" borderId="31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25" fillId="0" borderId="27" xfId="0" applyFont="1" applyBorder="1" applyAlignment="1">
      <alignment horizontal="center" vertical="center"/>
    </xf>
    <xf numFmtId="0" fontId="55" fillId="0" borderId="27" xfId="0" applyFont="1" applyBorder="1" applyAlignment="1">
      <alignment horizontal="center"/>
    </xf>
    <xf numFmtId="0" fontId="55" fillId="0" borderId="29" xfId="0" applyFont="1" applyBorder="1" applyAlignment="1">
      <alignment horizontal="center"/>
    </xf>
    <xf numFmtId="0" fontId="0" fillId="0" borderId="0" xfId="0" applyAlignment="1">
      <alignment wrapText="1"/>
    </xf>
    <xf numFmtId="0" fontId="44" fillId="5" borderId="10" xfId="0" applyFont="1" applyFill="1" applyBorder="1" applyAlignment="1" applyProtection="1">
      <alignment horizontal="left"/>
      <protection locked="0"/>
    </xf>
    <xf numFmtId="0" fontId="42" fillId="0" borderId="24" xfId="0" applyFont="1" applyBorder="1" applyAlignment="1">
      <alignment horizontal="center"/>
    </xf>
    <xf numFmtId="0" fontId="44" fillId="5" borderId="8" xfId="0" applyFont="1" applyFill="1" applyBorder="1" applyAlignment="1" applyProtection="1">
      <alignment horizontal="left"/>
      <protection locked="0"/>
    </xf>
    <xf numFmtId="0" fontId="44" fillId="0" borderId="0" xfId="0" applyFont="1"/>
    <xf numFmtId="167" fontId="32" fillId="4" borderId="53" xfId="1" applyNumberFormat="1" applyFont="1" applyFill="1" applyBorder="1" applyAlignment="1" applyProtection="1"/>
    <xf numFmtId="167" fontId="32" fillId="4" borderId="54" xfId="1" applyNumberFormat="1" applyFont="1" applyFill="1" applyBorder="1" applyAlignment="1" applyProtection="1"/>
    <xf numFmtId="167" fontId="32" fillId="4" borderId="55" xfId="1" applyNumberFormat="1" applyFont="1" applyFill="1" applyBorder="1" applyAlignment="1" applyProtection="1"/>
    <xf numFmtId="167" fontId="30" fillId="4" borderId="53" xfId="1" applyNumberFormat="1" applyFont="1" applyFill="1" applyBorder="1" applyAlignment="1" applyProtection="1">
      <alignment horizontal="left"/>
    </xf>
    <xf numFmtId="167" fontId="30" fillId="4" borderId="54" xfId="1" applyNumberFormat="1" applyFont="1" applyFill="1" applyBorder="1" applyAlignment="1" applyProtection="1">
      <alignment horizontal="left"/>
    </xf>
    <xf numFmtId="167" fontId="30" fillId="4" borderId="55" xfId="1" applyNumberFormat="1" applyFont="1" applyFill="1" applyBorder="1" applyAlignment="1" applyProtection="1">
      <alignment horizontal="left"/>
    </xf>
    <xf numFmtId="167" fontId="17" fillId="4" borderId="53" xfId="1" applyNumberFormat="1" applyFont="1" applyFill="1" applyBorder="1" applyProtection="1"/>
    <xf numFmtId="167" fontId="17" fillId="4" borderId="55" xfId="1" applyNumberFormat="1" applyFont="1" applyFill="1" applyBorder="1" applyProtection="1"/>
    <xf numFmtId="167" fontId="31" fillId="4" borderId="53" xfId="1" applyNumberFormat="1" applyFont="1" applyFill="1" applyBorder="1" applyProtection="1"/>
    <xf numFmtId="167" fontId="31" fillId="4" borderId="55" xfId="1" applyNumberFormat="1" applyFont="1" applyFill="1" applyBorder="1" applyProtection="1"/>
    <xf numFmtId="167" fontId="30" fillId="0" borderId="47" xfId="1" applyNumberFormat="1" applyFont="1" applyBorder="1" applyAlignment="1" applyProtection="1">
      <alignment horizontal="left"/>
    </xf>
    <xf numFmtId="167" fontId="30" fillId="0" borderId="48" xfId="1" applyNumberFormat="1" applyFont="1" applyBorder="1" applyAlignment="1" applyProtection="1">
      <alignment horizontal="left"/>
    </xf>
    <xf numFmtId="167" fontId="30" fillId="0" borderId="45" xfId="1" applyNumberFormat="1" applyFont="1" applyBorder="1" applyAlignment="1" applyProtection="1">
      <alignment horizontal="left"/>
    </xf>
    <xf numFmtId="167" fontId="17" fillId="0" borderId="47" xfId="1" applyNumberFormat="1" applyFont="1" applyBorder="1" applyProtection="1"/>
    <xf numFmtId="167" fontId="17" fillId="0" borderId="45" xfId="1" applyNumberFormat="1" applyFont="1" applyBorder="1" applyAlignment="1" applyProtection="1">
      <alignment horizontal="left"/>
    </xf>
    <xf numFmtId="167" fontId="31" fillId="0" borderId="47" xfId="1" applyNumberFormat="1" applyFont="1" applyBorder="1" applyProtection="1"/>
    <xf numFmtId="167" fontId="31" fillId="0" borderId="45" xfId="1" applyNumberFormat="1" applyFont="1" applyBorder="1" applyProtection="1"/>
    <xf numFmtId="0" fontId="0" fillId="10" borderId="0" xfId="0" applyFill="1" applyProtection="1"/>
    <xf numFmtId="167" fontId="29" fillId="0" borderId="57" xfId="1" applyNumberFormat="1" applyFont="1" applyBorder="1" applyProtection="1"/>
    <xf numFmtId="167" fontId="29" fillId="0" borderId="48" xfId="1" applyNumberFormat="1" applyFont="1" applyBorder="1" applyProtection="1"/>
    <xf numFmtId="167" fontId="29" fillId="0" borderId="58" xfId="1" applyNumberFormat="1" applyFont="1" applyBorder="1" applyProtection="1"/>
    <xf numFmtId="0" fontId="60" fillId="0" borderId="46" xfId="0" applyFont="1" applyBorder="1" applyProtection="1"/>
    <xf numFmtId="3" fontId="13" fillId="8" borderId="12" xfId="1" applyNumberFormat="1" applyFont="1" applyFill="1" applyBorder="1" applyAlignment="1" applyProtection="1">
      <alignment horizontal="right"/>
    </xf>
    <xf numFmtId="0" fontId="17" fillId="8" borderId="12" xfId="0" applyFont="1" applyFill="1" applyBorder="1" applyAlignment="1" applyProtection="1"/>
    <xf numFmtId="166" fontId="19" fillId="8" borderId="12" xfId="1" applyNumberFormat="1" applyFont="1" applyFill="1" applyBorder="1" applyAlignment="1" applyProtection="1">
      <alignment horizontal="center"/>
    </xf>
    <xf numFmtId="3" fontId="13" fillId="8" borderId="12" xfId="0" applyNumberFormat="1" applyFont="1" applyFill="1" applyBorder="1" applyAlignment="1" applyProtection="1">
      <alignment horizontal="right"/>
    </xf>
    <xf numFmtId="0" fontId="19" fillId="8" borderId="12" xfId="0" applyFont="1" applyFill="1" applyBorder="1" applyAlignment="1" applyProtection="1">
      <alignment horizontal="left"/>
    </xf>
    <xf numFmtId="164" fontId="16" fillId="8" borderId="12" xfId="0" applyNumberFormat="1" applyFont="1" applyFill="1" applyBorder="1" applyAlignment="1" applyProtection="1">
      <alignment horizontal="center"/>
    </xf>
    <xf numFmtId="166" fontId="17" fillId="8" borderId="12" xfId="1" applyNumberFormat="1" applyFont="1" applyFill="1" applyBorder="1" applyAlignment="1" applyProtection="1">
      <alignment horizontal="center"/>
    </xf>
    <xf numFmtId="3" fontId="18" fillId="8" borderId="12" xfId="0" applyNumberFormat="1" applyFont="1" applyFill="1" applyBorder="1" applyAlignment="1" applyProtection="1">
      <alignment horizontal="right"/>
    </xf>
    <xf numFmtId="43" fontId="17" fillId="8" borderId="12" xfId="1" applyFont="1" applyFill="1" applyBorder="1" applyAlignment="1" applyProtection="1"/>
    <xf numFmtId="0" fontId="18" fillId="8" borderId="12" xfId="0" applyFont="1" applyFill="1" applyBorder="1" applyAlignment="1" applyProtection="1">
      <alignment horizontal="left"/>
    </xf>
    <xf numFmtId="3" fontId="14" fillId="8" borderId="12" xfId="0" applyNumberFormat="1" applyFont="1" applyFill="1" applyBorder="1" applyAlignment="1" applyProtection="1">
      <alignment horizontal="right"/>
    </xf>
    <xf numFmtId="166" fontId="17" fillId="6" borderId="12" xfId="1" applyNumberFormat="1" applyFont="1" applyFill="1" applyBorder="1" applyAlignment="1" applyProtection="1">
      <alignment horizontal="center"/>
    </xf>
    <xf numFmtId="43" fontId="17" fillId="6" borderId="12" xfId="1" applyFont="1" applyFill="1" applyBorder="1" applyAlignment="1" applyProtection="1"/>
    <xf numFmtId="0" fontId="17" fillId="6" borderId="12" xfId="0" applyFont="1" applyFill="1" applyBorder="1" applyAlignment="1" applyProtection="1"/>
    <xf numFmtId="166" fontId="19" fillId="6" borderId="12" xfId="1" applyNumberFormat="1" applyFont="1" applyFill="1" applyBorder="1" applyAlignment="1" applyProtection="1">
      <alignment horizontal="center"/>
    </xf>
    <xf numFmtId="3" fontId="13" fillId="6" borderId="12" xfId="0" applyNumberFormat="1" applyFont="1" applyFill="1" applyBorder="1" applyAlignment="1" applyProtection="1">
      <alignment horizontal="right"/>
    </xf>
    <xf numFmtId="166" fontId="17" fillId="7" borderId="12" xfId="1" applyNumberFormat="1" applyFont="1" applyFill="1" applyBorder="1" applyAlignment="1" applyProtection="1">
      <alignment horizontal="center"/>
    </xf>
    <xf numFmtId="43" fontId="17" fillId="7" borderId="12" xfId="1" applyFont="1" applyFill="1" applyBorder="1" applyAlignment="1" applyProtection="1"/>
    <xf numFmtId="0" fontId="17" fillId="7" borderId="12" xfId="0" applyFont="1" applyFill="1" applyBorder="1" applyAlignment="1" applyProtection="1"/>
    <xf numFmtId="166" fontId="19" fillId="7" borderId="12" xfId="1" applyNumberFormat="1" applyFont="1" applyFill="1" applyBorder="1" applyAlignment="1" applyProtection="1">
      <alignment horizontal="center"/>
    </xf>
    <xf numFmtId="3" fontId="13" fillId="7" borderId="12" xfId="0" applyNumberFormat="1" applyFont="1" applyFill="1" applyBorder="1" applyAlignment="1" applyProtection="1">
      <alignment horizontal="right"/>
    </xf>
    <xf numFmtId="166" fontId="17" fillId="9" borderId="12" xfId="1" applyNumberFormat="1" applyFont="1" applyFill="1" applyBorder="1" applyAlignment="1" applyProtection="1">
      <alignment horizontal="center"/>
    </xf>
    <xf numFmtId="3" fontId="13" fillId="9" borderId="12" xfId="0" applyNumberFormat="1" applyFont="1" applyFill="1" applyBorder="1" applyAlignment="1" applyProtection="1">
      <alignment horizontal="right"/>
    </xf>
    <xf numFmtId="43" fontId="17" fillId="9" borderId="12" xfId="1" applyFont="1" applyFill="1" applyBorder="1" applyAlignment="1" applyProtection="1"/>
    <xf numFmtId="0" fontId="17" fillId="9" borderId="12" xfId="0" applyFont="1" applyFill="1" applyBorder="1" applyAlignment="1" applyProtection="1"/>
    <xf numFmtId="166" fontId="19" fillId="9" borderId="12" xfId="1" applyNumberFormat="1" applyFont="1" applyFill="1" applyBorder="1" applyAlignment="1" applyProtection="1">
      <alignment horizontal="center"/>
    </xf>
    <xf numFmtId="0" fontId="48" fillId="12" borderId="0" xfId="2" applyFont="1" applyFill="1" applyAlignment="1">
      <alignment horizontal="center"/>
    </xf>
    <xf numFmtId="0" fontId="43" fillId="12" borderId="0" xfId="0" applyFont="1" applyFill="1" applyAlignment="1">
      <alignment horizontal="center" wrapText="1"/>
    </xf>
    <xf numFmtId="0" fontId="43" fillId="12" borderId="0" xfId="0" applyFont="1" applyFill="1" applyAlignment="1">
      <alignment horizontal="center"/>
    </xf>
    <xf numFmtId="0" fontId="40" fillId="12" borderId="0" xfId="0" applyFont="1" applyFill="1" applyAlignment="1">
      <alignment horizontal="center"/>
    </xf>
    <xf numFmtId="0" fontId="45" fillId="12" borderId="0" xfId="0" applyFont="1" applyFill="1" applyAlignment="1">
      <alignment horizontal="center"/>
    </xf>
    <xf numFmtId="0" fontId="49" fillId="12" borderId="0" xfId="0" applyFont="1" applyFill="1" applyAlignment="1">
      <alignment horizontal="center"/>
    </xf>
    <xf numFmtId="0" fontId="50" fillId="12" borderId="0" xfId="0" applyFont="1" applyFill="1" applyAlignment="1">
      <alignment horizontal="left" vertical="top"/>
    </xf>
    <xf numFmtId="0" fontId="46" fillId="12" borderId="0" xfId="0" applyFont="1" applyFill="1" applyAlignment="1">
      <alignment horizontal="center"/>
    </xf>
    <xf numFmtId="0" fontId="44" fillId="5" borderId="24" xfId="0" applyFont="1" applyFill="1" applyBorder="1" applyAlignment="1" applyProtection="1">
      <alignment horizontal="left"/>
      <protection locked="0"/>
    </xf>
    <xf numFmtId="0" fontId="9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11" borderId="50" xfId="0" applyFont="1" applyFill="1" applyBorder="1" applyAlignment="1">
      <alignment horizontal="center"/>
    </xf>
    <xf numFmtId="0" fontId="8" fillId="11" borderId="32" xfId="0" applyFont="1" applyFill="1" applyBorder="1" applyAlignment="1">
      <alignment horizontal="center"/>
    </xf>
    <xf numFmtId="0" fontId="8" fillId="11" borderId="33" xfId="0" applyFont="1" applyFill="1" applyBorder="1" applyAlignment="1">
      <alignment horizontal="center"/>
    </xf>
    <xf numFmtId="0" fontId="27" fillId="11" borderId="17" xfId="0" applyFont="1" applyFill="1" applyBorder="1" applyAlignment="1">
      <alignment horizontal="center" wrapText="1"/>
    </xf>
    <xf numFmtId="0" fontId="27" fillId="11" borderId="0" xfId="0" applyFont="1" applyFill="1" applyBorder="1" applyAlignment="1">
      <alignment horizontal="center" wrapText="1"/>
    </xf>
    <xf numFmtId="0" fontId="27" fillId="11" borderId="5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0" fontId="26" fillId="11" borderId="16" xfId="0" applyFont="1" applyFill="1" applyBorder="1" applyAlignment="1">
      <alignment horizontal="center" vertical="center" wrapText="1"/>
    </xf>
    <xf numFmtId="0" fontId="26" fillId="11" borderId="17" xfId="0" applyFont="1" applyFill="1" applyBorder="1" applyAlignment="1">
      <alignment horizontal="center" vertical="center"/>
    </xf>
    <xf numFmtId="0" fontId="26" fillId="11" borderId="19" xfId="0" applyFont="1" applyFill="1" applyBorder="1" applyAlignment="1">
      <alignment horizontal="center" vertical="center"/>
    </xf>
    <xf numFmtId="0" fontId="26" fillId="11" borderId="20" xfId="0" applyFont="1" applyFill="1" applyBorder="1" applyAlignment="1">
      <alignment horizontal="center" vertical="center"/>
    </xf>
    <xf numFmtId="0" fontId="18" fillId="9" borderId="12" xfId="0" applyFont="1" applyFill="1" applyBorder="1" applyAlignment="1" applyProtection="1">
      <alignment horizontal="left"/>
    </xf>
    <xf numFmtId="3" fontId="14" fillId="9" borderId="12" xfId="0" applyNumberFormat="1" applyFont="1" applyFill="1" applyBorder="1" applyAlignment="1" applyProtection="1">
      <alignment horizontal="right"/>
    </xf>
    <xf numFmtId="3" fontId="13" fillId="9" borderId="12" xfId="0" applyNumberFormat="1" applyFont="1" applyFill="1" applyBorder="1" applyAlignment="1" applyProtection="1">
      <alignment horizontal="right"/>
    </xf>
    <xf numFmtId="0" fontId="28" fillId="0" borderId="0" xfId="0" applyFont="1" applyAlignment="1" applyProtection="1">
      <alignment horizontal="left" vertical="top"/>
    </xf>
    <xf numFmtId="0" fontId="19" fillId="9" borderId="12" xfId="0" applyFont="1" applyFill="1" applyBorder="1" applyAlignment="1" applyProtection="1">
      <alignment horizontal="left"/>
    </xf>
    <xf numFmtId="0" fontId="17" fillId="9" borderId="12" xfId="0" applyFont="1" applyFill="1" applyBorder="1" applyAlignment="1" applyProtection="1"/>
    <xf numFmtId="166" fontId="19" fillId="9" borderId="12" xfId="1" applyNumberFormat="1" applyFont="1" applyFill="1" applyBorder="1" applyAlignment="1" applyProtection="1">
      <alignment horizontal="center"/>
    </xf>
    <xf numFmtId="164" fontId="16" fillId="9" borderId="12" xfId="0" applyNumberFormat="1" applyFont="1" applyFill="1" applyBorder="1" applyAlignment="1" applyProtection="1">
      <alignment horizontal="center"/>
    </xf>
    <xf numFmtId="166" fontId="17" fillId="9" borderId="12" xfId="1" applyNumberFormat="1" applyFont="1" applyFill="1" applyBorder="1" applyAlignment="1" applyProtection="1">
      <alignment horizontal="center"/>
    </xf>
    <xf numFmtId="3" fontId="18" fillId="9" borderId="12" xfId="0" applyNumberFormat="1" applyFont="1" applyFill="1" applyBorder="1" applyAlignment="1" applyProtection="1">
      <alignment horizontal="right"/>
    </xf>
    <xf numFmtId="43" fontId="17" fillId="9" borderId="12" xfId="1" applyFont="1" applyFill="1" applyBorder="1" applyAlignment="1" applyProtection="1"/>
    <xf numFmtId="3" fontId="13" fillId="9" borderId="12" xfId="1" applyNumberFormat="1" applyFont="1" applyFill="1" applyBorder="1" applyAlignment="1" applyProtection="1">
      <alignment horizontal="right"/>
    </xf>
    <xf numFmtId="0" fontId="18" fillId="7" borderId="12" xfId="0" applyFont="1" applyFill="1" applyBorder="1" applyAlignment="1" applyProtection="1">
      <alignment horizontal="left"/>
    </xf>
    <xf numFmtId="3" fontId="14" fillId="7" borderId="12" xfId="0" applyNumberFormat="1" applyFont="1" applyFill="1" applyBorder="1" applyAlignment="1" applyProtection="1">
      <alignment horizontal="right"/>
    </xf>
    <xf numFmtId="3" fontId="13" fillId="7" borderId="12" xfId="0" applyNumberFormat="1" applyFont="1" applyFill="1" applyBorder="1" applyAlignment="1" applyProtection="1">
      <alignment horizontal="right"/>
    </xf>
    <xf numFmtId="0" fontId="19" fillId="7" borderId="12" xfId="0" applyFont="1" applyFill="1" applyBorder="1" applyAlignment="1" applyProtection="1">
      <alignment horizontal="left"/>
    </xf>
    <xf numFmtId="0" fontId="17" fillId="7" borderId="12" xfId="0" applyFont="1" applyFill="1" applyBorder="1" applyAlignment="1" applyProtection="1"/>
    <xf numFmtId="166" fontId="19" fillId="7" borderId="12" xfId="1" applyNumberFormat="1" applyFont="1" applyFill="1" applyBorder="1" applyAlignment="1" applyProtection="1">
      <alignment horizontal="center"/>
    </xf>
    <xf numFmtId="164" fontId="16" fillId="7" borderId="12" xfId="0" applyNumberFormat="1" applyFont="1" applyFill="1" applyBorder="1" applyAlignment="1" applyProtection="1">
      <alignment horizontal="center"/>
    </xf>
    <xf numFmtId="166" fontId="17" fillId="7" borderId="12" xfId="1" applyNumberFormat="1" applyFont="1" applyFill="1" applyBorder="1" applyAlignment="1" applyProtection="1">
      <alignment horizontal="center"/>
    </xf>
    <xf numFmtId="3" fontId="18" fillId="7" borderId="12" xfId="0" applyNumberFormat="1" applyFont="1" applyFill="1" applyBorder="1" applyAlignment="1" applyProtection="1">
      <alignment horizontal="right"/>
    </xf>
    <xf numFmtId="43" fontId="17" fillId="7" borderId="12" xfId="1" applyFont="1" applyFill="1" applyBorder="1" applyAlignment="1" applyProtection="1"/>
    <xf numFmtId="3" fontId="13" fillId="7" borderId="12" xfId="1" applyNumberFormat="1" applyFont="1" applyFill="1" applyBorder="1" applyAlignment="1" applyProtection="1">
      <alignment horizontal="right"/>
    </xf>
    <xf numFmtId="0" fontId="18" fillId="6" borderId="12" xfId="0" applyFont="1" applyFill="1" applyBorder="1" applyAlignment="1" applyProtection="1">
      <alignment horizontal="left"/>
    </xf>
    <xf numFmtId="3" fontId="14" fillId="6" borderId="12" xfId="0" applyNumberFormat="1" applyFont="1" applyFill="1" applyBorder="1" applyAlignment="1" applyProtection="1">
      <alignment horizontal="right"/>
    </xf>
    <xf numFmtId="3" fontId="13" fillId="6" borderId="12" xfId="0" applyNumberFormat="1" applyFont="1" applyFill="1" applyBorder="1" applyAlignment="1" applyProtection="1">
      <alignment horizontal="right"/>
    </xf>
    <xf numFmtId="0" fontId="19" fillId="6" borderId="12" xfId="0" applyFont="1" applyFill="1" applyBorder="1" applyAlignment="1" applyProtection="1">
      <alignment horizontal="left"/>
    </xf>
    <xf numFmtId="0" fontId="17" fillId="6" borderId="12" xfId="0" applyFont="1" applyFill="1" applyBorder="1" applyAlignment="1" applyProtection="1"/>
    <xf numFmtId="166" fontId="19" fillId="6" borderId="12" xfId="1" applyNumberFormat="1" applyFont="1" applyFill="1" applyBorder="1" applyAlignment="1" applyProtection="1">
      <alignment horizontal="center"/>
    </xf>
    <xf numFmtId="164" fontId="16" fillId="6" borderId="12" xfId="0" applyNumberFormat="1" applyFont="1" applyFill="1" applyBorder="1" applyAlignment="1" applyProtection="1">
      <alignment horizontal="center"/>
    </xf>
    <xf numFmtId="166" fontId="17" fillId="6" borderId="12" xfId="1" applyNumberFormat="1" applyFont="1" applyFill="1" applyBorder="1" applyAlignment="1" applyProtection="1">
      <alignment horizontal="center"/>
    </xf>
    <xf numFmtId="3" fontId="18" fillId="6" borderId="12" xfId="0" applyNumberFormat="1" applyFont="1" applyFill="1" applyBorder="1" applyAlignment="1" applyProtection="1">
      <alignment horizontal="right"/>
    </xf>
    <xf numFmtId="43" fontId="17" fillId="6" borderId="12" xfId="1" applyFont="1" applyFill="1" applyBorder="1" applyAlignment="1" applyProtection="1"/>
    <xf numFmtId="3" fontId="13" fillId="6" borderId="12" xfId="1" applyNumberFormat="1" applyFont="1" applyFill="1" applyBorder="1" applyAlignment="1" applyProtection="1">
      <alignment horizontal="right"/>
    </xf>
    <xf numFmtId="0" fontId="18" fillId="8" borderId="12" xfId="0" applyFont="1" applyFill="1" applyBorder="1" applyAlignment="1" applyProtection="1">
      <alignment horizontal="left"/>
    </xf>
    <xf numFmtId="3" fontId="14" fillId="8" borderId="12" xfId="0" applyNumberFormat="1" applyFont="1" applyFill="1" applyBorder="1" applyAlignment="1" applyProtection="1">
      <alignment horizontal="right"/>
    </xf>
    <xf numFmtId="3" fontId="13" fillId="8" borderId="12" xfId="0" applyNumberFormat="1" applyFont="1" applyFill="1" applyBorder="1" applyAlignment="1" applyProtection="1">
      <alignment horizontal="right"/>
    </xf>
    <xf numFmtId="0" fontId="19" fillId="8" borderId="12" xfId="0" applyFont="1" applyFill="1" applyBorder="1" applyAlignment="1" applyProtection="1">
      <alignment horizontal="left"/>
    </xf>
    <xf numFmtId="0" fontId="17" fillId="8" borderId="12" xfId="0" applyFont="1" applyFill="1" applyBorder="1" applyAlignment="1" applyProtection="1"/>
    <xf numFmtId="166" fontId="19" fillId="8" borderId="12" xfId="1" applyNumberFormat="1" applyFont="1" applyFill="1" applyBorder="1" applyAlignment="1" applyProtection="1">
      <alignment horizontal="center"/>
    </xf>
    <xf numFmtId="164" fontId="16" fillId="8" borderId="12" xfId="0" applyNumberFormat="1" applyFont="1" applyFill="1" applyBorder="1" applyAlignment="1" applyProtection="1">
      <alignment horizontal="center"/>
    </xf>
    <xf numFmtId="166" fontId="17" fillId="8" borderId="12" xfId="1" applyNumberFormat="1" applyFont="1" applyFill="1" applyBorder="1" applyAlignment="1" applyProtection="1">
      <alignment horizontal="center"/>
    </xf>
    <xf numFmtId="3" fontId="18" fillId="8" borderId="12" xfId="0" applyNumberFormat="1" applyFont="1" applyFill="1" applyBorder="1" applyAlignment="1" applyProtection="1">
      <alignment horizontal="right"/>
    </xf>
    <xf numFmtId="43" fontId="17" fillId="8" borderId="12" xfId="1" applyFont="1" applyFill="1" applyBorder="1" applyAlignment="1" applyProtection="1"/>
    <xf numFmtId="3" fontId="13" fillId="8" borderId="12" xfId="1" applyNumberFormat="1" applyFont="1" applyFill="1" applyBorder="1" applyAlignment="1" applyProtection="1">
      <alignment horizontal="right"/>
    </xf>
    <xf numFmtId="167" fontId="63" fillId="0" borderId="37" xfId="1" applyNumberFormat="1" applyFont="1" applyBorder="1" applyAlignment="1" applyProtection="1">
      <alignment horizontal="center"/>
    </xf>
    <xf numFmtId="167" fontId="63" fillId="0" borderId="39" xfId="1" applyNumberFormat="1" applyFont="1" applyBorder="1" applyAlignment="1" applyProtection="1">
      <alignment horizontal="center"/>
    </xf>
    <xf numFmtId="167" fontId="64" fillId="0" borderId="37" xfId="1" applyNumberFormat="1" applyFont="1" applyBorder="1" applyAlignment="1" applyProtection="1">
      <alignment horizontal="center"/>
    </xf>
    <xf numFmtId="167" fontId="64" fillId="0" borderId="39" xfId="1" applyNumberFormat="1" applyFont="1" applyBorder="1" applyAlignment="1" applyProtection="1">
      <alignment horizontal="center"/>
    </xf>
    <xf numFmtId="167" fontId="61" fillId="0" borderId="37" xfId="1" applyNumberFormat="1" applyFont="1" applyBorder="1" applyAlignment="1" applyProtection="1">
      <alignment horizontal="center"/>
    </xf>
    <xf numFmtId="167" fontId="61" fillId="0" borderId="38" xfId="1" applyNumberFormat="1" applyFont="1" applyBorder="1" applyAlignment="1" applyProtection="1">
      <alignment horizontal="center"/>
    </xf>
    <xf numFmtId="167" fontId="61" fillId="0" borderId="39" xfId="1" applyNumberFormat="1" applyFont="1" applyBorder="1" applyAlignment="1" applyProtection="1">
      <alignment horizontal="center"/>
    </xf>
    <xf numFmtId="9" fontId="10" fillId="4" borderId="56" xfId="0" applyNumberFormat="1" applyFont="1" applyFill="1" applyBorder="1" applyAlignment="1" applyProtection="1">
      <alignment horizontal="center" vertical="center" textRotation="26"/>
    </xf>
    <xf numFmtId="9" fontId="10" fillId="4" borderId="36" xfId="0" applyNumberFormat="1" applyFont="1" applyFill="1" applyBorder="1" applyAlignment="1" applyProtection="1">
      <alignment horizontal="center" vertical="center" textRotation="26"/>
    </xf>
    <xf numFmtId="167" fontId="36" fillId="0" borderId="0" xfId="1" applyNumberFormat="1" applyFont="1" applyFill="1" applyBorder="1" applyAlignment="1" applyProtection="1">
      <alignment horizontal="left" textRotation="10"/>
    </xf>
    <xf numFmtId="167" fontId="62" fillId="0" borderId="42" xfId="1" applyNumberFormat="1" applyFont="1" applyBorder="1" applyAlignment="1" applyProtection="1">
      <alignment horizontal="center"/>
    </xf>
    <xf numFmtId="167" fontId="62" fillId="0" borderId="43" xfId="1" applyNumberFormat="1" applyFont="1" applyBorder="1" applyAlignment="1" applyProtection="1">
      <alignment horizontal="center"/>
    </xf>
    <xf numFmtId="167" fontId="62" fillId="0" borderId="44" xfId="1" applyNumberFormat="1" applyFont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left" wrapText="1"/>
    </xf>
    <xf numFmtId="0" fontId="2" fillId="3" borderId="10" xfId="0" applyFont="1" applyFill="1" applyBorder="1" applyAlignment="1" applyProtection="1">
      <alignment horizontal="left" wrapText="1"/>
    </xf>
    <xf numFmtId="0" fontId="2" fillId="3" borderId="1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left" wrapText="1"/>
    </xf>
    <xf numFmtId="0" fontId="2" fillId="3" borderId="3" xfId="0" applyFont="1" applyFill="1" applyBorder="1" applyAlignment="1" applyProtection="1">
      <alignment horizontal="left" wrapText="1"/>
    </xf>
    <xf numFmtId="0" fontId="2" fillId="3" borderId="4" xfId="0" applyFont="1" applyFill="1" applyBorder="1" applyAlignment="1" applyProtection="1">
      <alignment horizontal="left" wrapText="1"/>
    </xf>
    <xf numFmtId="0" fontId="2" fillId="3" borderId="0" xfId="0" applyFont="1" applyFill="1" applyBorder="1" applyAlignment="1" applyProtection="1">
      <alignment horizontal="left" wrapText="1"/>
    </xf>
    <xf numFmtId="0" fontId="2" fillId="3" borderId="6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left" wrapText="1"/>
    </xf>
    <xf numFmtId="0" fontId="2" fillId="3" borderId="8" xfId="0" applyFont="1" applyFill="1" applyBorder="1" applyAlignment="1" applyProtection="1">
      <alignment horizontal="left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/>
    </xf>
    <xf numFmtId="0" fontId="2" fillId="3" borderId="10" xfId="0" applyFont="1" applyFill="1" applyBorder="1" applyAlignment="1" applyProtection="1">
      <alignment horizontal="left"/>
    </xf>
    <xf numFmtId="164" fontId="2" fillId="3" borderId="11" xfId="0" applyNumberFormat="1" applyFont="1" applyFill="1" applyBorder="1" applyAlignment="1" applyProtection="1">
      <alignment horizontal="center"/>
    </xf>
    <xf numFmtId="164" fontId="2" fillId="3" borderId="2" xfId="0" applyNumberFormat="1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left" wrapText="1"/>
    </xf>
    <xf numFmtId="0" fontId="2" fillId="0" borderId="1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164" fontId="2" fillId="3" borderId="11" xfId="0" applyNumberFormat="1" applyFont="1" applyFill="1" applyBorder="1" applyAlignment="1" applyProtection="1">
      <alignment horizontal="center" vertical="center"/>
    </xf>
    <xf numFmtId="164" fontId="2" fillId="3" borderId="2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left" vertical="center" wrapText="1" indent="2"/>
    </xf>
    <xf numFmtId="0" fontId="1" fillId="2" borderId="3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2" fillId="0" borderId="1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10" xfId="0" applyFont="1" applyFill="1" applyBorder="1" applyAlignment="1" applyProtection="1">
      <alignment horizontal="left" vertical="center"/>
    </xf>
    <xf numFmtId="164" fontId="2" fillId="0" borderId="11" xfId="0" applyNumberFormat="1" applyFont="1" applyFill="1" applyBorder="1" applyAlignment="1" applyProtection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/>
    </xf>
    <xf numFmtId="164" fontId="2" fillId="0" borderId="10" xfId="0" applyNumberFormat="1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165" fontId="3" fillId="2" borderId="11" xfId="0" applyNumberFormat="1" applyFont="1" applyFill="1" applyBorder="1" applyAlignment="1" applyProtection="1">
      <alignment horizontal="center" vertical="center"/>
    </xf>
    <xf numFmtId="165" fontId="3" fillId="2" borderId="10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164" fontId="21" fillId="0" borderId="11" xfId="0" applyNumberFormat="1" applyFont="1" applyFill="1" applyBorder="1" applyAlignment="1" applyProtection="1">
      <alignment horizontal="center" vertical="center"/>
    </xf>
    <xf numFmtId="164" fontId="21" fillId="0" borderId="2" xfId="0" applyNumberFormat="1" applyFont="1" applyFill="1" applyBorder="1" applyAlignment="1" applyProtection="1">
      <alignment horizontal="center" vertical="center"/>
    </xf>
    <xf numFmtId="164" fontId="21" fillId="0" borderId="10" xfId="0" applyNumberFormat="1" applyFont="1" applyFill="1" applyBorder="1" applyAlignment="1" applyProtection="1">
      <alignment horizontal="center" vertical="center"/>
    </xf>
    <xf numFmtId="167" fontId="2" fillId="0" borderId="11" xfId="1" applyNumberFormat="1" applyFont="1" applyFill="1" applyBorder="1" applyAlignment="1" applyProtection="1">
      <alignment horizontal="center"/>
    </xf>
    <xf numFmtId="167" fontId="2" fillId="0" borderId="10" xfId="1" applyNumberFormat="1" applyFont="1" applyFill="1" applyBorder="1" applyAlignment="1" applyProtection="1">
      <alignment horizontal="center"/>
    </xf>
    <xf numFmtId="167" fontId="1" fillId="0" borderId="11" xfId="1" applyNumberFormat="1" applyFont="1" applyFill="1" applyBorder="1" applyAlignment="1" applyProtection="1">
      <alignment horizontal="center"/>
    </xf>
    <xf numFmtId="167" fontId="1" fillId="0" borderId="2" xfId="1" applyNumberFormat="1" applyFont="1" applyFill="1" applyBorder="1" applyAlignment="1" applyProtection="1">
      <alignment horizontal="center"/>
    </xf>
    <xf numFmtId="167" fontId="1" fillId="0" borderId="10" xfId="1" applyNumberFormat="1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 applyProtection="1">
      <alignment horizontal="center"/>
    </xf>
    <xf numFmtId="167" fontId="2" fillId="0" borderId="2" xfId="1" applyNumberFormat="1" applyFont="1" applyFill="1" applyBorder="1" applyAlignment="1" applyProtection="1">
      <alignment horizontal="center"/>
    </xf>
    <xf numFmtId="167" fontId="6" fillId="3" borderId="11" xfId="1" applyNumberFormat="1" applyFont="1" applyFill="1" applyBorder="1" applyAlignment="1" applyProtection="1">
      <alignment horizontal="center" vertical="center"/>
    </xf>
    <xf numFmtId="167" fontId="6" fillId="3" borderId="10" xfId="1" applyNumberFormat="1" applyFont="1" applyFill="1" applyBorder="1" applyAlignment="1" applyProtection="1">
      <alignment horizontal="center" vertical="center"/>
    </xf>
    <xf numFmtId="167" fontId="6" fillId="3" borderId="2" xfId="1" applyNumberFormat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top" wrapText="1"/>
    </xf>
    <xf numFmtId="0" fontId="2" fillId="0" borderId="10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65" fillId="12" borderId="0" xfId="0" applyFont="1" applyFill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ata!A1"/><Relationship Id="rId2" Type="http://schemas.openxmlformats.org/officeDocument/2006/relationships/hyperlink" Target="#calculation!A1"/><Relationship Id="rId1" Type="http://schemas.openxmlformats.org/officeDocument/2006/relationships/hyperlink" Target="#'10e'!Print_Area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front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front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fron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1097280</xdr:colOff>
      <xdr:row>10</xdr:row>
      <xdr:rowOff>190500</xdr:rowOff>
    </xdr:from>
    <xdr:to>
      <xdr:col>7</xdr:col>
      <xdr:colOff>22860</xdr:colOff>
      <xdr:row>12</xdr:row>
      <xdr:rowOff>30480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5547360" y="2705100"/>
          <a:ext cx="2263140" cy="342900"/>
        </a:xfrm>
        <a:prstGeom prst="round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hilly" dir="t">
            <a:rot lat="0" lon="0" rev="18480000"/>
          </a:lightRig>
        </a:scene3d>
        <a:sp3d prstMaterial="clear">
          <a:bevelT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3</xdr:col>
      <xdr:colOff>0</xdr:colOff>
      <xdr:row>7</xdr:row>
      <xdr:rowOff>152400</xdr:rowOff>
    </xdr:from>
    <xdr:to>
      <xdr:col>6</xdr:col>
      <xdr:colOff>45720</xdr:colOff>
      <xdr:row>9</xdr:row>
      <xdr:rowOff>91440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3337560" y="1912620"/>
          <a:ext cx="3383280" cy="441960"/>
        </a:xfrm>
        <a:prstGeom prst="roundRect">
          <a:avLst/>
        </a:prstGeom>
        <a:solidFill>
          <a:schemeClr val="tx1"/>
        </a:solidFill>
        <a:ln>
          <a:noFill/>
        </a:ln>
        <a:effectLst/>
        <a:scene3d>
          <a:camera prst="orthographicFront">
            <a:rot lat="0" lon="0" rev="0"/>
          </a:camera>
          <a:lightRig rig="chilly" dir="t">
            <a:rot lat="0" lon="0" rev="18480000"/>
          </a:lightRig>
        </a:scene3d>
        <a:sp3d prstMaterial="clear">
          <a:bevelT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0</xdr:col>
      <xdr:colOff>441960</xdr:colOff>
      <xdr:row>4</xdr:row>
      <xdr:rowOff>160020</xdr:rowOff>
    </xdr:from>
    <xdr:to>
      <xdr:col>3</xdr:col>
      <xdr:colOff>167640</xdr:colOff>
      <xdr:row>6</xdr:row>
      <xdr:rowOff>152400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441960" y="1165860"/>
          <a:ext cx="3063240" cy="495300"/>
        </a:xfrm>
        <a:prstGeom prst="roundRect">
          <a:avLst/>
        </a:prstGeom>
        <a:solidFill>
          <a:srgbClr val="FFFF00"/>
        </a:solidFill>
        <a:ln>
          <a:noFill/>
        </a:ln>
        <a:effectLst/>
        <a:scene3d>
          <a:camera prst="orthographicFront">
            <a:rot lat="0" lon="0" rev="0"/>
          </a:camera>
          <a:lightRig rig="chilly" dir="t">
            <a:rot lat="0" lon="0" rev="18480000"/>
          </a:lightRig>
        </a:scene3d>
        <a:sp3d prstMaterial="clear">
          <a:bevelT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0</xdr:col>
      <xdr:colOff>99060</xdr:colOff>
      <xdr:row>1</xdr:row>
      <xdr:rowOff>106680</xdr:rowOff>
    </xdr:from>
    <xdr:to>
      <xdr:col>8</xdr:col>
      <xdr:colOff>106680</xdr:colOff>
      <xdr:row>3</xdr:row>
      <xdr:rowOff>91440</xdr:rowOff>
    </xdr:to>
    <xdr:sp macro="" textlink="">
      <xdr:nvSpPr>
        <xdr:cNvPr id="5" name="Rounded Rectangle 4"/>
        <xdr:cNvSpPr/>
      </xdr:nvSpPr>
      <xdr:spPr>
        <a:xfrm>
          <a:off x="99060" y="358140"/>
          <a:ext cx="8907780" cy="899160"/>
        </a:xfrm>
        <a:prstGeom prst="roundRect">
          <a:avLst/>
        </a:prstGeom>
        <a:solidFill>
          <a:schemeClr val="accent2"/>
        </a:solidFill>
        <a:ln>
          <a:noFill/>
        </a:ln>
        <a:effectLst/>
        <a:scene3d>
          <a:camera prst="orthographicFront">
            <a:rot lat="0" lon="0" rev="0"/>
          </a:camera>
          <a:lightRig rig="chilly" dir="t">
            <a:rot lat="0" lon="0" rev="18480000"/>
          </a:lightRig>
        </a:scene3d>
        <a:sp3d prstMaterial="clear">
          <a:bevelT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0</xdr:col>
      <xdr:colOff>22860</xdr:colOff>
      <xdr:row>14</xdr:row>
      <xdr:rowOff>190500</xdr:rowOff>
    </xdr:from>
    <xdr:to>
      <xdr:col>8</xdr:col>
      <xdr:colOff>22860</xdr:colOff>
      <xdr:row>16</xdr:row>
      <xdr:rowOff>60960</xdr:rowOff>
    </xdr:to>
    <xdr:sp macro="" textlink="">
      <xdr:nvSpPr>
        <xdr:cNvPr id="6" name="Rounded Rectangle 5"/>
        <xdr:cNvSpPr/>
      </xdr:nvSpPr>
      <xdr:spPr>
        <a:xfrm>
          <a:off x="22860" y="3710940"/>
          <a:ext cx="8900160" cy="411480"/>
        </a:xfrm>
        <a:prstGeom prst="roundRect">
          <a:avLst/>
        </a:prstGeom>
        <a:solidFill>
          <a:srgbClr val="00B050"/>
        </a:solidFill>
        <a:ln>
          <a:noFill/>
        </a:ln>
        <a:effectLst/>
        <a:scene3d>
          <a:camera prst="orthographicFront">
            <a:rot lat="0" lon="0" rev="0"/>
          </a:camera>
          <a:lightRig rig="chilly" dir="t">
            <a:rot lat="0" lon="0" rev="18480000"/>
          </a:lightRig>
        </a:scene3d>
        <a:sp3d prstMaterial="clear">
          <a:bevelT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1</xdr:row>
      <xdr:rowOff>106680</xdr:rowOff>
    </xdr:from>
    <xdr:to>
      <xdr:col>12</xdr:col>
      <xdr:colOff>411480</xdr:colOff>
      <xdr:row>7</xdr:row>
      <xdr:rowOff>91440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10858500" y="289560"/>
          <a:ext cx="1623060" cy="1005840"/>
        </a:xfrm>
        <a:prstGeom prst="leftArrow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IN" sz="2000">
              <a:solidFill>
                <a:srgbClr val="FF0000"/>
              </a:solidFill>
              <a:latin typeface="Adobe Gothic Std B" panose="020B0800000000000000" pitchFamily="34" charset="-128"/>
              <a:ea typeface="Adobe Gothic Std B" panose="020B0800000000000000" pitchFamily="34" charset="-128"/>
            </a:rPr>
            <a:t>      Home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449580</xdr:colOff>
      <xdr:row>0</xdr:row>
      <xdr:rowOff>205740</xdr:rowOff>
    </xdr:from>
    <xdr:to>
      <xdr:col>16</xdr:col>
      <xdr:colOff>228600</xdr:colOff>
      <xdr:row>3</xdr:row>
      <xdr:rowOff>76200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10302240" y="205740"/>
          <a:ext cx="1623060" cy="1005840"/>
        </a:xfrm>
        <a:prstGeom prst="leftArrow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IN" sz="2000">
              <a:solidFill>
                <a:srgbClr val="FF0000"/>
              </a:solidFill>
              <a:latin typeface="Adobe Gothic Std B" panose="020B0800000000000000" pitchFamily="34" charset="-128"/>
              <a:ea typeface="Adobe Gothic Std B" panose="020B0800000000000000" pitchFamily="34" charset="-128"/>
            </a:rPr>
            <a:t>      Home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45720</xdr:colOff>
      <xdr:row>0</xdr:row>
      <xdr:rowOff>30480</xdr:rowOff>
    </xdr:from>
    <xdr:to>
      <xdr:col>17</xdr:col>
      <xdr:colOff>449580</xdr:colOff>
      <xdr:row>4</xdr:row>
      <xdr:rowOff>152400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8031480" y="30480"/>
          <a:ext cx="1623060" cy="1005840"/>
        </a:xfrm>
        <a:prstGeom prst="leftArrow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IN" sz="2000">
              <a:solidFill>
                <a:srgbClr val="FF0000"/>
              </a:solidFill>
              <a:latin typeface="Adobe Gothic Std B" panose="020B0800000000000000" pitchFamily="34" charset="-128"/>
              <a:ea typeface="Adobe Gothic Std B" panose="020B0800000000000000" pitchFamily="34" charset="-128"/>
            </a:rPr>
            <a:t>      Home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.jg9447330660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showGridLines="0" showRowColHeaders="0" tabSelected="1" workbookViewId="0">
      <selection activeCell="L8" sqref="L8"/>
    </sheetView>
  </sheetViews>
  <sheetFormatPr defaultRowHeight="14.4"/>
  <cols>
    <col min="1" max="8" width="16.21875" customWidth="1"/>
  </cols>
  <sheetData>
    <row r="1" spans="1:20" ht="19.8" customHeight="1">
      <c r="A1" s="230"/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</row>
    <row r="2" spans="1:20" ht="19.8" customHeight="1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</row>
    <row r="3" spans="1:20" ht="52.2" customHeight="1">
      <c r="A3" s="296" t="s">
        <v>128</v>
      </c>
      <c r="B3" s="297"/>
      <c r="C3" s="297"/>
      <c r="D3" s="297"/>
      <c r="E3" s="297"/>
      <c r="F3" s="297"/>
      <c r="G3" s="297"/>
      <c r="H3" s="297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</row>
    <row r="4" spans="1:20" ht="19.8" customHeight="1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</row>
    <row r="5" spans="1:20" ht="19.8" customHeight="1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</row>
    <row r="6" spans="1:20" ht="19.8" customHeight="1">
      <c r="A6" s="298" t="s">
        <v>106</v>
      </c>
      <c r="B6" s="298"/>
      <c r="C6" s="298"/>
      <c r="D6" s="298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</row>
    <row r="7" spans="1:20" ht="19.8" customHeight="1">
      <c r="A7" s="230"/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</row>
    <row r="8" spans="1:20" ht="19.8" customHeight="1">
      <c r="A8" s="230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19.8" customHeight="1">
      <c r="A9" s="230"/>
      <c r="B9" s="230"/>
      <c r="C9" s="299" t="s">
        <v>108</v>
      </c>
      <c r="D9" s="299"/>
      <c r="E9" s="299"/>
      <c r="F9" s="299"/>
      <c r="G9" s="299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19.8" customHeight="1">
      <c r="A10" s="230"/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19.8" customHeight="1">
      <c r="A11" s="230"/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19.8" customHeight="1">
      <c r="A12" s="230"/>
      <c r="B12" s="230"/>
      <c r="C12" s="230"/>
      <c r="D12" s="230"/>
      <c r="E12" s="230"/>
      <c r="F12" s="302" t="s">
        <v>107</v>
      </c>
      <c r="G12" s="302"/>
      <c r="H12" s="231"/>
      <c r="I12" s="231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19.8" customHeight="1">
      <c r="A13" s="230"/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19.8" customHeight="1">
      <c r="A14" s="230"/>
      <c r="B14" s="230"/>
      <c r="C14" s="230"/>
      <c r="D14" s="230"/>
      <c r="E14" s="230"/>
      <c r="F14" s="230"/>
      <c r="G14" s="230"/>
      <c r="H14" s="230"/>
      <c r="I14" s="230"/>
      <c r="J14" s="230"/>
      <c r="K14" s="233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19.8" customHeight="1">
      <c r="A15" s="301" t="s">
        <v>109</v>
      </c>
      <c r="B15" s="301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2.8" customHeight="1">
      <c r="A16" s="300" t="s">
        <v>110</v>
      </c>
      <c r="B16" s="300"/>
      <c r="C16" s="300"/>
      <c r="D16" s="300"/>
      <c r="E16" s="300"/>
      <c r="F16" s="300"/>
      <c r="G16" s="300"/>
      <c r="H16" s="300"/>
      <c r="I16" s="234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>
      <c r="A17" s="230"/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15.6">
      <c r="A18" s="230"/>
      <c r="B18" s="230"/>
      <c r="C18" s="230"/>
      <c r="D18" s="230"/>
      <c r="E18" s="230"/>
      <c r="F18" s="230"/>
      <c r="G18" s="295" t="s">
        <v>111</v>
      </c>
      <c r="H18" s="295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>
      <c r="A20" s="230"/>
      <c r="B20" s="230"/>
      <c r="C20" s="446"/>
      <c r="D20" s="446"/>
      <c r="E20" s="446"/>
      <c r="F20" s="446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>
      <c r="A21" s="230"/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>
      <c r="A22" s="230"/>
      <c r="B22" s="230"/>
      <c r="C22" s="230"/>
      <c r="D22" s="230"/>
      <c r="E22" s="230"/>
      <c r="F22" s="232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>
      <c r="A23" s="230"/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>
      <c r="A25" s="230"/>
      <c r="B25" s="230"/>
      <c r="C25" s="230"/>
      <c r="D25" s="230"/>
      <c r="E25" s="230"/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>
      <c r="A26" s="230"/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</sheetData>
  <sheetProtection password="CF7A" sheet="1" objects="1" scenarios="1" selectLockedCells="1" selectUnlockedCells="1"/>
  <mergeCells count="8">
    <mergeCell ref="C20:F20"/>
    <mergeCell ref="G18:H18"/>
    <mergeCell ref="A3:H3"/>
    <mergeCell ref="A6:D6"/>
    <mergeCell ref="C9:G9"/>
    <mergeCell ref="A16:H16"/>
    <mergeCell ref="A15:B15"/>
    <mergeCell ref="F12:G12"/>
  </mergeCells>
  <hyperlinks>
    <hyperlink ref="G18" r:id="rId1" display="Cont.jg9447330660@gmail.com"/>
  </hyperlinks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showGridLines="0" showRowColHeaders="0" workbookViewId="0">
      <selection activeCell="G24" sqref="G24"/>
    </sheetView>
  </sheetViews>
  <sheetFormatPr defaultRowHeight="14.4"/>
  <cols>
    <col min="1" max="1" width="2.33203125" customWidth="1"/>
    <col min="2" max="2" width="28.6640625" customWidth="1"/>
    <col min="3" max="3" width="31.77734375" style="1" customWidth="1"/>
    <col min="4" max="4" width="17.33203125" customWidth="1"/>
    <col min="5" max="5" width="16.77734375" customWidth="1"/>
    <col min="6" max="6" width="17.88671875" customWidth="1"/>
    <col min="7" max="7" width="24.6640625" customWidth="1"/>
    <col min="8" max="8" width="18.6640625" style="73" customWidth="1"/>
  </cols>
  <sheetData>
    <row r="1" spans="1:11">
      <c r="B1" s="244" t="s">
        <v>42</v>
      </c>
      <c r="C1" s="303" t="s">
        <v>126</v>
      </c>
      <c r="D1" s="303"/>
    </row>
    <row r="2" spans="1:11">
      <c r="B2" s="244" t="s">
        <v>43</v>
      </c>
      <c r="C2" s="303" t="s">
        <v>123</v>
      </c>
      <c r="D2" s="303"/>
    </row>
    <row r="3" spans="1:11">
      <c r="B3" s="244" t="s">
        <v>44</v>
      </c>
      <c r="C3" s="303" t="s">
        <v>125</v>
      </c>
      <c r="D3" s="303"/>
    </row>
    <row r="4" spans="1:11" ht="15" thickBot="1">
      <c r="B4" s="244" t="s">
        <v>51</v>
      </c>
      <c r="C4" s="245" t="s">
        <v>124</v>
      </c>
      <c r="D4" s="246"/>
    </row>
    <row r="5" spans="1:11" ht="15" thickBot="1">
      <c r="B5" s="244" t="s">
        <v>50</v>
      </c>
      <c r="C5" s="243" t="s">
        <v>124</v>
      </c>
      <c r="D5" s="246"/>
      <c r="E5" s="74"/>
      <c r="F5" s="75"/>
      <c r="G5" s="75"/>
      <c r="H5" s="309" t="s">
        <v>117</v>
      </c>
    </row>
    <row r="6" spans="1:11" ht="6.6" customHeight="1">
      <c r="A6" s="312"/>
      <c r="B6" s="312"/>
      <c r="C6" s="312"/>
      <c r="D6" s="313"/>
      <c r="E6" s="314" t="s">
        <v>118</v>
      </c>
      <c r="F6" s="315"/>
      <c r="G6" s="2"/>
      <c r="H6" s="310"/>
    </row>
    <row r="7" spans="1:11" ht="28.2" customHeight="1" thickBot="1">
      <c r="B7" s="221" t="s">
        <v>45</v>
      </c>
      <c r="C7" s="219">
        <v>2000000</v>
      </c>
      <c r="E7" s="316"/>
      <c r="F7" s="317"/>
      <c r="G7" s="2"/>
      <c r="H7" s="311"/>
    </row>
    <row r="8" spans="1:11" ht="18.600000000000001" thickBot="1">
      <c r="B8" s="222" t="s">
        <v>98</v>
      </c>
      <c r="C8" s="219"/>
      <c r="E8" s="81" t="s">
        <v>93</v>
      </c>
      <c r="F8" s="80">
        <f>calculation!C27</f>
        <v>351000</v>
      </c>
      <c r="G8" s="2"/>
      <c r="H8" s="95" t="s">
        <v>92</v>
      </c>
    </row>
    <row r="9" spans="1:11" ht="18">
      <c r="B9" s="222" t="s">
        <v>49</v>
      </c>
      <c r="C9" s="219"/>
      <c r="E9" s="82" t="s">
        <v>92</v>
      </c>
      <c r="F9" s="79">
        <f>calculation!B27</f>
        <v>413400</v>
      </c>
      <c r="G9" s="2"/>
      <c r="H9" s="83"/>
    </row>
    <row r="10" spans="1:11" ht="18">
      <c r="B10" s="222" t="s">
        <v>105</v>
      </c>
      <c r="C10" s="219"/>
      <c r="E10" s="228"/>
      <c r="F10" s="229"/>
      <c r="G10" s="2"/>
      <c r="H10" s="83"/>
      <c r="K10" s="242"/>
    </row>
    <row r="11" spans="1:11" ht="15" thickBot="1">
      <c r="B11" s="222" t="s">
        <v>54</v>
      </c>
      <c r="C11" s="219"/>
      <c r="E11" s="76"/>
      <c r="F11" s="84"/>
      <c r="G11" s="84"/>
      <c r="H11" s="85"/>
    </row>
    <row r="12" spans="1:11">
      <c r="B12" s="222" t="s">
        <v>122</v>
      </c>
      <c r="C12" s="219"/>
    </row>
    <row r="13" spans="1:11">
      <c r="B13" s="222" t="s">
        <v>90</v>
      </c>
      <c r="C13" s="219"/>
    </row>
    <row r="14" spans="1:11">
      <c r="B14" s="222" t="s">
        <v>121</v>
      </c>
      <c r="C14" s="219"/>
    </row>
    <row r="15" spans="1:11">
      <c r="B15" s="222" t="s">
        <v>104</v>
      </c>
      <c r="C15" s="219"/>
    </row>
    <row r="16" spans="1:11">
      <c r="B16" s="227" t="s">
        <v>91</v>
      </c>
      <c r="C16" s="219"/>
    </row>
    <row r="17" spans="2:9">
      <c r="B17" s="227" t="s">
        <v>97</v>
      </c>
      <c r="C17" s="219"/>
    </row>
    <row r="18" spans="2:9" ht="15" thickBot="1">
      <c r="B18" s="222" t="s">
        <v>75</v>
      </c>
      <c r="C18" s="220"/>
    </row>
    <row r="19" spans="2:9" ht="15" thickBot="1">
      <c r="B19" s="306" t="s">
        <v>94</v>
      </c>
      <c r="C19" s="307"/>
      <c r="D19" s="307"/>
      <c r="E19" s="307"/>
      <c r="F19" s="307"/>
      <c r="G19" s="307"/>
      <c r="H19" s="308"/>
    </row>
    <row r="20" spans="2:9" ht="64.8" customHeight="1">
      <c r="B20" s="239" t="s">
        <v>46</v>
      </c>
      <c r="C20" s="235" t="s">
        <v>112</v>
      </c>
      <c r="D20" s="235" t="s">
        <v>113</v>
      </c>
      <c r="E20" s="235" t="s">
        <v>114</v>
      </c>
      <c r="F20" s="235" t="s">
        <v>115</v>
      </c>
      <c r="G20" s="235" t="s">
        <v>116</v>
      </c>
      <c r="H20" s="236" t="s">
        <v>103</v>
      </c>
    </row>
    <row r="21" spans="2:9">
      <c r="B21" s="218"/>
      <c r="C21" s="86"/>
      <c r="D21" s="87"/>
      <c r="E21" s="87"/>
      <c r="F21" s="87"/>
      <c r="G21" s="87"/>
      <c r="H21" s="91"/>
      <c r="I21" s="2"/>
    </row>
    <row r="22" spans="2:9" ht="18" customHeight="1">
      <c r="B22" s="240" t="s">
        <v>47</v>
      </c>
      <c r="C22" s="88"/>
      <c r="D22" s="89"/>
      <c r="E22" s="89"/>
      <c r="F22" s="90">
        <f t="shared" ref="F22:F23" si="0">SUM(C22:E22)</f>
        <v>0</v>
      </c>
      <c r="G22" s="89"/>
      <c r="H22" s="91"/>
    </row>
    <row r="23" spans="2:9" ht="18" customHeight="1">
      <c r="B23" s="240" t="s">
        <v>38</v>
      </c>
      <c r="C23" s="88"/>
      <c r="D23" s="89"/>
      <c r="E23" s="89"/>
      <c r="F23" s="90">
        <f t="shared" si="0"/>
        <v>0</v>
      </c>
      <c r="G23" s="89"/>
      <c r="H23" s="91"/>
    </row>
    <row r="24" spans="2:9" ht="18" customHeight="1" thickBot="1">
      <c r="B24" s="241" t="s">
        <v>48</v>
      </c>
      <c r="C24" s="92"/>
      <c r="D24" s="93"/>
      <c r="E24" s="93"/>
      <c r="F24" s="94">
        <f>SUM(C24:E24)</f>
        <v>0</v>
      </c>
      <c r="G24" s="93"/>
      <c r="H24" s="237" t="s">
        <v>93</v>
      </c>
    </row>
    <row r="25" spans="2:9" s="223" customFormat="1">
      <c r="B25" s="224"/>
      <c r="C25" s="78"/>
      <c r="D25" s="77"/>
      <c r="E25" s="77"/>
      <c r="F25" s="225"/>
      <c r="G25" s="77"/>
      <c r="H25" s="226"/>
    </row>
    <row r="26" spans="2:9" s="223" customFormat="1">
      <c r="B26" s="224"/>
      <c r="C26" s="78"/>
      <c r="D26" s="77"/>
      <c r="E26" s="77"/>
      <c r="F26" s="225"/>
      <c r="G26" s="77"/>
      <c r="H26" s="226"/>
    </row>
    <row r="27" spans="2:9">
      <c r="B27" s="238" t="s">
        <v>52</v>
      </c>
      <c r="C27" s="67" t="s">
        <v>127</v>
      </c>
      <c r="D27" s="304" t="s">
        <v>39</v>
      </c>
      <c r="E27" s="305"/>
      <c r="F27" s="3">
        <f>SUM(F22:F24)</f>
        <v>0</v>
      </c>
    </row>
    <row r="28" spans="2:9">
      <c r="B28" s="238" t="s">
        <v>53</v>
      </c>
      <c r="C28" s="68">
        <v>44612</v>
      </c>
    </row>
    <row r="33" spans="6:6" hidden="1"/>
    <row r="34" spans="6:6" hidden="1">
      <c r="F34" t="s">
        <v>92</v>
      </c>
    </row>
    <row r="35" spans="6:6" hidden="1">
      <c r="F35" t="s">
        <v>93</v>
      </c>
    </row>
    <row r="36" spans="6:6" hidden="1"/>
    <row r="37" spans="6:6" hidden="1"/>
  </sheetData>
  <sheetProtection password="CF7A" sheet="1" objects="1" scenarios="1" selectLockedCells="1"/>
  <mergeCells count="8">
    <mergeCell ref="C1:D1"/>
    <mergeCell ref="C2:D2"/>
    <mergeCell ref="C3:D3"/>
    <mergeCell ref="D27:E27"/>
    <mergeCell ref="B19:H19"/>
    <mergeCell ref="H5:H7"/>
    <mergeCell ref="A6:D6"/>
    <mergeCell ref="E6:F7"/>
  </mergeCells>
  <dataValidations count="1">
    <dataValidation type="list" allowBlank="1" showInputMessage="1" showErrorMessage="1" sqref="H24:H26 H8">
      <formula1>$F$34:$F$35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51"/>
  <sheetViews>
    <sheetView showGridLines="0" showRowColHeaders="0" workbookViewId="0">
      <selection sqref="A1:M1"/>
    </sheetView>
  </sheetViews>
  <sheetFormatPr defaultRowHeight="13.8"/>
  <cols>
    <col min="1" max="1" width="23.6640625" style="4" customWidth="1"/>
    <col min="2" max="13" width="10" style="188" customWidth="1"/>
    <col min="14" max="14" width="8.88671875" style="4"/>
    <col min="15" max="15" width="9.109375" style="4" bestFit="1" customWidth="1"/>
    <col min="16" max="16" width="8.88671875" style="4"/>
    <col min="17" max="17" width="9.5546875" style="4" customWidth="1"/>
    <col min="18" max="20" width="8.88671875" style="4"/>
    <col min="21" max="21" width="10.33203125" style="4" bestFit="1" customWidth="1"/>
    <col min="22" max="22" width="9.109375" style="4" bestFit="1" customWidth="1"/>
    <col min="23" max="16384" width="8.88671875" style="4"/>
  </cols>
  <sheetData>
    <row r="1" spans="1:22" ht="19.2" customHeight="1" thickBot="1">
      <c r="A1" s="321" t="str">
        <f>CONCATENATE(data!C1," , ", data!C2," , ",data!C3," ( ",data!C5," ) ")</f>
        <v xml:space="preserve"> Kuriakose , Principal , St. Marys HSS  M ( XXXXXX ) 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22" ht="18" customHeight="1">
      <c r="A2" s="119"/>
      <c r="B2" s="367" t="s">
        <v>55</v>
      </c>
      <c r="C2" s="368"/>
      <c r="D2" s="368"/>
      <c r="E2" s="369"/>
      <c r="F2" s="373" t="s">
        <v>48</v>
      </c>
      <c r="G2" s="374"/>
      <c r="H2" s="374"/>
      <c r="I2" s="375"/>
      <c r="J2" s="363" t="s">
        <v>38</v>
      </c>
      <c r="K2" s="364"/>
      <c r="L2" s="365" t="s">
        <v>47</v>
      </c>
      <c r="M2" s="366"/>
    </row>
    <row r="3" spans="1:22" s="5" customFormat="1" ht="55.8" customHeight="1">
      <c r="A3" s="120"/>
      <c r="B3" s="125" t="s">
        <v>81</v>
      </c>
      <c r="C3" s="126" t="s">
        <v>83</v>
      </c>
      <c r="D3" s="126" t="s">
        <v>82</v>
      </c>
      <c r="E3" s="127" t="s">
        <v>84</v>
      </c>
      <c r="F3" s="128" t="s">
        <v>120</v>
      </c>
      <c r="G3" s="129" t="s">
        <v>119</v>
      </c>
      <c r="H3" s="129" t="s">
        <v>99</v>
      </c>
      <c r="I3" s="130" t="s">
        <v>100</v>
      </c>
      <c r="J3" s="131" t="s">
        <v>56</v>
      </c>
      <c r="K3" s="132" t="s">
        <v>80</v>
      </c>
      <c r="L3" s="133" t="s">
        <v>56</v>
      </c>
      <c r="M3" s="134" t="s">
        <v>80</v>
      </c>
    </row>
    <row r="4" spans="1:22">
      <c r="A4" s="121" t="str">
        <f>data!B7</f>
        <v>Total Income (incl.  Arrears)</v>
      </c>
      <c r="B4" s="135">
        <f>data!C7</f>
        <v>2000000</v>
      </c>
      <c r="C4" s="136">
        <f>B4</f>
        <v>2000000</v>
      </c>
      <c r="D4" s="136">
        <f>B4-data!F27</f>
        <v>2000000</v>
      </c>
      <c r="E4" s="137">
        <f>D4</f>
        <v>2000000</v>
      </c>
      <c r="F4" s="138"/>
      <c r="G4" s="139"/>
      <c r="H4" s="139"/>
      <c r="I4" s="140"/>
      <c r="J4" s="141"/>
      <c r="K4" s="142"/>
      <c r="L4" s="143"/>
      <c r="M4" s="144"/>
    </row>
    <row r="5" spans="1:22">
      <c r="A5" s="121" t="str">
        <f>data!B8</f>
        <v>Add other income ( if any)</v>
      </c>
      <c r="B5" s="135">
        <f>data!C8</f>
        <v>0</v>
      </c>
      <c r="C5" s="136">
        <f>data!C8</f>
        <v>0</v>
      </c>
      <c r="D5" s="136">
        <f>B5</f>
        <v>0</v>
      </c>
      <c r="E5" s="137">
        <f>D5</f>
        <v>0</v>
      </c>
      <c r="F5" s="138"/>
      <c r="G5" s="139"/>
      <c r="H5" s="139"/>
      <c r="I5" s="140"/>
      <c r="J5" s="141"/>
      <c r="K5" s="142"/>
      <c r="L5" s="143"/>
      <c r="M5" s="144"/>
    </row>
    <row r="6" spans="1:22">
      <c r="A6" s="121" t="str">
        <f>data!B9</f>
        <v>HTA</v>
      </c>
      <c r="B6" s="135">
        <f>data!C9</f>
        <v>0</v>
      </c>
      <c r="C6" s="136"/>
      <c r="D6" s="136">
        <f t="shared" ref="D6:D15" si="0">B6</f>
        <v>0</v>
      </c>
      <c r="E6" s="137"/>
      <c r="F6" s="138"/>
      <c r="G6" s="139"/>
      <c r="H6" s="139"/>
      <c r="I6" s="140"/>
      <c r="J6" s="141"/>
      <c r="K6" s="142"/>
      <c r="L6" s="143"/>
      <c r="M6" s="144"/>
    </row>
    <row r="7" spans="1:22">
      <c r="A7" s="121" t="str">
        <f>data!B10</f>
        <v>HRA Claim</v>
      </c>
      <c r="B7" s="135">
        <f>data!C10</f>
        <v>0</v>
      </c>
      <c r="C7" s="136"/>
      <c r="D7" s="136">
        <f t="shared" ref="D7" si="1">B7</f>
        <v>0</v>
      </c>
      <c r="E7" s="137"/>
      <c r="F7" s="138"/>
      <c r="G7" s="139"/>
      <c r="H7" s="139"/>
      <c r="I7" s="140"/>
      <c r="J7" s="141"/>
      <c r="K7" s="142"/>
      <c r="L7" s="143"/>
      <c r="M7" s="144"/>
    </row>
    <row r="8" spans="1:22">
      <c r="A8" s="121" t="str">
        <f>data!B11</f>
        <v>Prof. Tax</v>
      </c>
      <c r="B8" s="135">
        <f>data!C11</f>
        <v>0</v>
      </c>
      <c r="C8" s="136"/>
      <c r="D8" s="136">
        <f t="shared" si="0"/>
        <v>0</v>
      </c>
      <c r="E8" s="137"/>
      <c r="F8" s="138"/>
      <c r="G8" s="139"/>
      <c r="H8" s="139"/>
      <c r="I8" s="140"/>
      <c r="J8" s="141"/>
      <c r="K8" s="142"/>
      <c r="L8" s="143"/>
      <c r="M8" s="144"/>
    </row>
    <row r="9" spans="1:22">
      <c r="A9" s="121" t="s">
        <v>57</v>
      </c>
      <c r="B9" s="135">
        <v>50000</v>
      </c>
      <c r="C9" s="136"/>
      <c r="D9" s="136">
        <f t="shared" si="0"/>
        <v>50000</v>
      </c>
      <c r="E9" s="137"/>
      <c r="F9" s="138"/>
      <c r="G9" s="139"/>
      <c r="H9" s="139"/>
      <c r="I9" s="140"/>
      <c r="J9" s="141"/>
      <c r="K9" s="142"/>
      <c r="L9" s="143"/>
      <c r="M9" s="144"/>
    </row>
    <row r="10" spans="1:22">
      <c r="A10" s="121" t="str">
        <f>data!B12</f>
        <v>Interest on housing loan (Max 2 L)</v>
      </c>
      <c r="B10" s="135">
        <f>data!C12</f>
        <v>0</v>
      </c>
      <c r="C10" s="136"/>
      <c r="D10" s="136">
        <f t="shared" si="0"/>
        <v>0</v>
      </c>
      <c r="E10" s="137"/>
      <c r="F10" s="138"/>
      <c r="G10" s="139"/>
      <c r="H10" s="139"/>
      <c r="I10" s="140"/>
      <c r="J10" s="141"/>
      <c r="K10" s="142"/>
      <c r="L10" s="143"/>
      <c r="M10" s="144"/>
    </row>
    <row r="11" spans="1:22">
      <c r="A11" s="121" t="str">
        <f>data!B13</f>
        <v>Health insurance 80 D</v>
      </c>
      <c r="B11" s="135">
        <f>data!C13</f>
        <v>0</v>
      </c>
      <c r="C11" s="136"/>
      <c r="D11" s="136">
        <f t="shared" si="0"/>
        <v>0</v>
      </c>
      <c r="E11" s="137"/>
      <c r="F11" s="138"/>
      <c r="G11" s="139"/>
      <c r="H11" s="139"/>
      <c r="I11" s="140"/>
      <c r="J11" s="141"/>
      <c r="K11" s="142"/>
      <c r="L11" s="143"/>
      <c r="M11" s="144"/>
    </row>
    <row r="12" spans="1:22">
      <c r="A12" s="121" t="str">
        <f>data!B14</f>
        <v>Sec 80 C (Max 1.5 L)</v>
      </c>
      <c r="B12" s="135">
        <f>data!C14</f>
        <v>0</v>
      </c>
      <c r="C12" s="136"/>
      <c r="D12" s="136">
        <f t="shared" si="0"/>
        <v>0</v>
      </c>
      <c r="E12" s="137"/>
      <c r="F12" s="138"/>
      <c r="G12" s="139"/>
      <c r="H12" s="139"/>
      <c r="I12" s="140"/>
      <c r="J12" s="141"/>
      <c r="K12" s="142"/>
      <c r="L12" s="143"/>
      <c r="M12" s="144"/>
    </row>
    <row r="13" spans="1:22">
      <c r="A13" s="121" t="str">
        <f>data!B15</f>
        <v>Sec 80CCD</v>
      </c>
      <c r="B13" s="135">
        <f>data!C15</f>
        <v>0</v>
      </c>
      <c r="C13" s="136"/>
      <c r="D13" s="136">
        <f t="shared" si="0"/>
        <v>0</v>
      </c>
      <c r="E13" s="137"/>
      <c r="F13" s="138"/>
      <c r="G13" s="139"/>
      <c r="H13" s="139"/>
      <c r="I13" s="140"/>
      <c r="J13" s="141"/>
      <c r="K13" s="142"/>
      <c r="L13" s="143"/>
      <c r="M13" s="144"/>
      <c r="N13" s="6"/>
      <c r="O13" s="6"/>
      <c r="P13" s="6"/>
      <c r="Q13" s="6"/>
      <c r="R13" s="6"/>
      <c r="S13" s="6"/>
      <c r="T13" s="6"/>
      <c r="U13" s="6"/>
      <c r="V13" s="6"/>
    </row>
    <row r="14" spans="1:22">
      <c r="A14" s="121" t="str">
        <f>data!B16</f>
        <v>Sec. ……</v>
      </c>
      <c r="B14" s="135">
        <f>data!C16</f>
        <v>0</v>
      </c>
      <c r="C14" s="136"/>
      <c r="D14" s="136">
        <f t="shared" si="0"/>
        <v>0</v>
      </c>
      <c r="E14" s="137"/>
      <c r="F14" s="138"/>
      <c r="G14" s="139"/>
      <c r="H14" s="139"/>
      <c r="I14" s="140"/>
      <c r="J14" s="141"/>
      <c r="K14" s="142"/>
      <c r="L14" s="143"/>
      <c r="M14" s="144"/>
      <c r="N14" s="6"/>
      <c r="O14" s="6"/>
      <c r="P14" s="6"/>
      <c r="Q14" s="6"/>
      <c r="R14" s="6"/>
      <c r="S14" s="6"/>
      <c r="T14" s="6"/>
      <c r="U14" s="6"/>
      <c r="V14" s="6"/>
    </row>
    <row r="15" spans="1:22">
      <c r="A15" s="121" t="str">
        <f>data!B17</f>
        <v>Sec ……</v>
      </c>
      <c r="B15" s="135">
        <f>data!C17</f>
        <v>0</v>
      </c>
      <c r="C15" s="136"/>
      <c r="D15" s="136">
        <f t="shared" si="0"/>
        <v>0</v>
      </c>
      <c r="E15" s="137"/>
      <c r="F15" s="138"/>
      <c r="G15" s="139"/>
      <c r="H15" s="139"/>
      <c r="I15" s="140"/>
      <c r="J15" s="141"/>
      <c r="K15" s="142"/>
      <c r="L15" s="143"/>
      <c r="M15" s="144"/>
      <c r="N15" s="6"/>
      <c r="O15" s="7"/>
      <c r="P15" s="7"/>
      <c r="Q15" s="7"/>
      <c r="R15" s="7"/>
      <c r="S15" s="7"/>
      <c r="T15" s="7"/>
      <c r="U15" s="7"/>
      <c r="V15" s="6"/>
    </row>
    <row r="16" spans="1:22" ht="14.4" thickBot="1">
      <c r="A16" s="268" t="s">
        <v>78</v>
      </c>
      <c r="B16" s="265">
        <f>B4+B5-B7-B6-B8-B9-B10-B11-B12-B13-B14-B15</f>
        <v>1950000</v>
      </c>
      <c r="C16" s="266">
        <f t="shared" ref="C16:E16" si="2">C4+C5-C7-C6-C8-C9-C10-C11-C12-C13-C14-C15</f>
        <v>2000000</v>
      </c>
      <c r="D16" s="266">
        <f t="shared" si="2"/>
        <v>1950000</v>
      </c>
      <c r="E16" s="267">
        <f t="shared" si="2"/>
        <v>2000000</v>
      </c>
      <c r="F16" s="257">
        <f>data!G24</f>
        <v>0</v>
      </c>
      <c r="G16" s="258">
        <f>F16</f>
        <v>0</v>
      </c>
      <c r="H16" s="258">
        <f>F16+data!F24</f>
        <v>0</v>
      </c>
      <c r="I16" s="259">
        <f>H16</f>
        <v>0</v>
      </c>
      <c r="J16" s="260">
        <f>data!G23</f>
        <v>0</v>
      </c>
      <c r="K16" s="261">
        <f>J16+data!F23</f>
        <v>0</v>
      </c>
      <c r="L16" s="262">
        <f>data!G22</f>
        <v>0</v>
      </c>
      <c r="M16" s="263">
        <f>L16+data!F22</f>
        <v>0</v>
      </c>
      <c r="N16" s="6"/>
      <c r="O16" s="8"/>
      <c r="P16" s="8"/>
      <c r="Q16" s="8"/>
      <c r="R16" s="7"/>
      <c r="S16" s="7"/>
      <c r="T16" s="7"/>
      <c r="U16" s="7"/>
      <c r="V16" s="6"/>
    </row>
    <row r="17" spans="1:22" hidden="1">
      <c r="A17" s="370" t="s">
        <v>96</v>
      </c>
      <c r="B17" s="247" t="str">
        <f>Q35</f>
        <v>0</v>
      </c>
      <c r="C17" s="248" t="str">
        <f>Q107</f>
        <v>0</v>
      </c>
      <c r="D17" s="248" t="str">
        <f>Q44</f>
        <v>0</v>
      </c>
      <c r="E17" s="249" t="str">
        <f>Q119</f>
        <v>0</v>
      </c>
      <c r="F17" s="250" t="str">
        <f>Q53</f>
        <v>0</v>
      </c>
      <c r="G17" s="251" t="str">
        <f>Q131</f>
        <v>0</v>
      </c>
      <c r="H17" s="251" t="str">
        <f>Q62</f>
        <v>0</v>
      </c>
      <c r="I17" s="252" t="str">
        <f>Q143</f>
        <v>0</v>
      </c>
      <c r="J17" s="253" t="str">
        <f>Q71</f>
        <v>0</v>
      </c>
      <c r="K17" s="254" t="str">
        <f>Q80</f>
        <v>0</v>
      </c>
      <c r="L17" s="255" t="str">
        <f>Q89</f>
        <v>0</v>
      </c>
      <c r="M17" s="256" t="str">
        <f>Q98</f>
        <v>0</v>
      </c>
      <c r="N17" s="6"/>
      <c r="O17" s="9"/>
      <c r="P17" s="9"/>
      <c r="Q17" s="9"/>
      <c r="R17" s="7"/>
      <c r="S17" s="7"/>
      <c r="T17" s="7"/>
      <c r="U17" s="7"/>
      <c r="V17" s="6"/>
    </row>
    <row r="18" spans="1:22" ht="14.4" thickTop="1">
      <c r="A18" s="371"/>
      <c r="B18" s="145">
        <f>Q36</f>
        <v>12500</v>
      </c>
      <c r="C18" s="146">
        <f t="shared" ref="C18:C23" si="3">Q108</f>
        <v>12500</v>
      </c>
      <c r="D18" s="146">
        <f>Q45</f>
        <v>12500</v>
      </c>
      <c r="E18" s="147">
        <f t="shared" ref="E18:E25" si="4">Q120</f>
        <v>12500</v>
      </c>
      <c r="F18" s="148">
        <f>Q54</f>
        <v>0</v>
      </c>
      <c r="G18" s="149">
        <f t="shared" ref="G18:G25" si="5">Q132</f>
        <v>0</v>
      </c>
      <c r="H18" s="149">
        <f>Q63</f>
        <v>0</v>
      </c>
      <c r="I18" s="150">
        <f t="shared" ref="I18:I25" si="6">Q144</f>
        <v>0</v>
      </c>
      <c r="J18" s="151">
        <f>Q72</f>
        <v>0</v>
      </c>
      <c r="K18" s="152">
        <f>Q81</f>
        <v>0</v>
      </c>
      <c r="L18" s="153">
        <f>Q90</f>
        <v>0</v>
      </c>
      <c r="M18" s="154">
        <f>Q99</f>
        <v>0</v>
      </c>
      <c r="N18" s="6"/>
      <c r="O18" s="7"/>
      <c r="P18" s="10"/>
      <c r="Q18" s="10"/>
      <c r="R18" s="7"/>
      <c r="S18" s="7"/>
      <c r="T18" s="7"/>
      <c r="U18" s="7"/>
      <c r="V18" s="6"/>
    </row>
    <row r="19" spans="1:22">
      <c r="A19" s="371"/>
      <c r="B19" s="145"/>
      <c r="C19" s="146">
        <f t="shared" si="3"/>
        <v>25000</v>
      </c>
      <c r="D19" s="146"/>
      <c r="E19" s="147">
        <f t="shared" si="4"/>
        <v>25000</v>
      </c>
      <c r="F19" s="148"/>
      <c r="G19" s="149">
        <f t="shared" si="5"/>
        <v>0</v>
      </c>
      <c r="H19" s="149"/>
      <c r="I19" s="150">
        <f t="shared" si="6"/>
        <v>0</v>
      </c>
      <c r="J19" s="151"/>
      <c r="K19" s="152"/>
      <c r="L19" s="153"/>
      <c r="M19" s="154"/>
      <c r="N19" s="6"/>
      <c r="O19" s="7"/>
      <c r="P19" s="10"/>
      <c r="Q19" s="10"/>
      <c r="R19" s="7"/>
      <c r="S19" s="7"/>
      <c r="T19" s="7"/>
      <c r="U19" s="7"/>
      <c r="V19" s="6"/>
    </row>
    <row r="20" spans="1:22">
      <c r="A20" s="371"/>
      <c r="B20" s="145"/>
      <c r="C20" s="146">
        <f t="shared" si="3"/>
        <v>37500</v>
      </c>
      <c r="D20" s="146"/>
      <c r="E20" s="147">
        <f t="shared" si="4"/>
        <v>37500</v>
      </c>
      <c r="F20" s="148"/>
      <c r="G20" s="149">
        <f t="shared" si="5"/>
        <v>0</v>
      </c>
      <c r="H20" s="149"/>
      <c r="I20" s="150">
        <f t="shared" si="6"/>
        <v>0</v>
      </c>
      <c r="J20" s="151"/>
      <c r="K20" s="152"/>
      <c r="L20" s="153"/>
      <c r="M20" s="154"/>
      <c r="N20" s="6"/>
      <c r="O20" s="7"/>
      <c r="P20" s="10"/>
      <c r="Q20" s="10"/>
      <c r="R20" s="7"/>
      <c r="S20" s="7"/>
      <c r="T20" s="7"/>
      <c r="U20" s="7"/>
      <c r="V20" s="6"/>
    </row>
    <row r="21" spans="1:22">
      <c r="A21" s="371"/>
      <c r="B21" s="145">
        <f>Q37</f>
        <v>100000</v>
      </c>
      <c r="C21" s="146">
        <f t="shared" si="3"/>
        <v>50000</v>
      </c>
      <c r="D21" s="146">
        <f>Q46</f>
        <v>100000</v>
      </c>
      <c r="E21" s="147">
        <f t="shared" si="4"/>
        <v>50000</v>
      </c>
      <c r="F21" s="148">
        <f>Q55</f>
        <v>0</v>
      </c>
      <c r="G21" s="149">
        <f t="shared" si="5"/>
        <v>0</v>
      </c>
      <c r="H21" s="149">
        <f>Q64</f>
        <v>0</v>
      </c>
      <c r="I21" s="150">
        <f t="shared" si="6"/>
        <v>0</v>
      </c>
      <c r="J21" s="151">
        <f>Q73</f>
        <v>0</v>
      </c>
      <c r="K21" s="152">
        <f>Q82</f>
        <v>0</v>
      </c>
      <c r="L21" s="153">
        <f>Q91</f>
        <v>0</v>
      </c>
      <c r="M21" s="154">
        <f>Q100</f>
        <v>0</v>
      </c>
      <c r="N21" s="6"/>
      <c r="O21" s="10"/>
      <c r="P21" s="10"/>
      <c r="Q21" s="10"/>
      <c r="R21" s="7"/>
      <c r="S21" s="7"/>
      <c r="T21" s="7"/>
      <c r="U21" s="7"/>
      <c r="V21" s="6"/>
    </row>
    <row r="22" spans="1:22">
      <c r="A22" s="371"/>
      <c r="B22" s="145"/>
      <c r="C22" s="146">
        <f t="shared" si="3"/>
        <v>62500</v>
      </c>
      <c r="D22" s="146"/>
      <c r="E22" s="147">
        <f t="shared" si="4"/>
        <v>62500</v>
      </c>
      <c r="F22" s="148"/>
      <c r="G22" s="149">
        <f t="shared" si="5"/>
        <v>0</v>
      </c>
      <c r="H22" s="149"/>
      <c r="I22" s="150">
        <f t="shared" si="6"/>
        <v>0</v>
      </c>
      <c r="J22" s="151"/>
      <c r="K22" s="152"/>
      <c r="L22" s="153"/>
      <c r="M22" s="154"/>
      <c r="N22" s="6"/>
      <c r="O22" s="10"/>
      <c r="P22" s="10"/>
      <c r="Q22" s="10"/>
      <c r="R22" s="7"/>
      <c r="S22" s="7"/>
      <c r="T22" s="7"/>
      <c r="U22" s="7"/>
      <c r="V22" s="6"/>
    </row>
    <row r="23" spans="1:22">
      <c r="A23" s="371"/>
      <c r="B23" s="145">
        <f>Q38</f>
        <v>285000</v>
      </c>
      <c r="C23" s="146">
        <f t="shared" si="3"/>
        <v>150000</v>
      </c>
      <c r="D23" s="146">
        <f>Q47</f>
        <v>285000</v>
      </c>
      <c r="E23" s="147">
        <f t="shared" si="4"/>
        <v>150000</v>
      </c>
      <c r="F23" s="148">
        <f t="shared" ref="F23:F25" si="7">Q56</f>
        <v>0</v>
      </c>
      <c r="G23" s="149">
        <f t="shared" si="5"/>
        <v>0</v>
      </c>
      <c r="H23" s="149">
        <f t="shared" ref="H23" si="8">Q65</f>
        <v>0</v>
      </c>
      <c r="I23" s="150">
        <f t="shared" si="6"/>
        <v>0</v>
      </c>
      <c r="J23" s="151">
        <f t="shared" ref="J23" si="9">Q74</f>
        <v>0</v>
      </c>
      <c r="K23" s="152">
        <f t="shared" ref="K23:K25" si="10">Q83</f>
        <v>0</v>
      </c>
      <c r="L23" s="153">
        <f t="shared" ref="L23:L25" si="11">Q92</f>
        <v>0</v>
      </c>
      <c r="M23" s="154">
        <f t="shared" ref="M23:M25" si="12">Q101</f>
        <v>0</v>
      </c>
      <c r="N23" s="6"/>
      <c r="O23" s="10"/>
      <c r="P23" s="10"/>
      <c r="Q23" s="10"/>
      <c r="R23" s="7"/>
      <c r="S23" s="7"/>
      <c r="T23" s="7"/>
      <c r="U23" s="7"/>
      <c r="V23" s="6"/>
    </row>
    <row r="24" spans="1:22">
      <c r="A24" s="121" t="s">
        <v>66</v>
      </c>
      <c r="B24" s="155">
        <f>N39</f>
        <v>0</v>
      </c>
      <c r="C24" s="156">
        <f>N114</f>
        <v>0</v>
      </c>
      <c r="D24" s="156">
        <f>N48</f>
        <v>0</v>
      </c>
      <c r="E24" s="157">
        <f>N126</f>
        <v>0</v>
      </c>
      <c r="F24" s="158">
        <f>N57</f>
        <v>12500</v>
      </c>
      <c r="G24" s="159">
        <f>N138</f>
        <v>12500</v>
      </c>
      <c r="H24" s="159">
        <f>N66</f>
        <v>12500</v>
      </c>
      <c r="I24" s="160">
        <f>N150</f>
        <v>12500</v>
      </c>
      <c r="J24" s="141">
        <f>N75</f>
        <v>12500</v>
      </c>
      <c r="K24" s="142">
        <f>N84</f>
        <v>12500</v>
      </c>
      <c r="L24" s="143">
        <f>N93</f>
        <v>12500</v>
      </c>
      <c r="M24" s="144">
        <f>N102</f>
        <v>12500</v>
      </c>
      <c r="N24" s="6"/>
      <c r="O24" s="10"/>
      <c r="P24" s="10"/>
      <c r="Q24" s="10"/>
      <c r="R24" s="7"/>
      <c r="S24" s="7"/>
      <c r="T24" s="7"/>
      <c r="U24" s="7"/>
      <c r="V24" s="6"/>
    </row>
    <row r="25" spans="1:22" ht="18" customHeight="1">
      <c r="A25" s="122" t="s">
        <v>71</v>
      </c>
      <c r="B25" s="161">
        <f>Q40</f>
        <v>397500</v>
      </c>
      <c r="C25" s="162">
        <f>Q115</f>
        <v>337500</v>
      </c>
      <c r="D25" s="162">
        <f>Q49</f>
        <v>397500</v>
      </c>
      <c r="E25" s="157">
        <f t="shared" si="4"/>
        <v>337500</v>
      </c>
      <c r="F25" s="163">
        <f t="shared" si="7"/>
        <v>0</v>
      </c>
      <c r="G25" s="159">
        <f t="shared" si="5"/>
        <v>0</v>
      </c>
      <c r="H25" s="164">
        <f>Q67</f>
        <v>0</v>
      </c>
      <c r="I25" s="160">
        <f t="shared" si="6"/>
        <v>0</v>
      </c>
      <c r="J25" s="165">
        <f>Q76</f>
        <v>0</v>
      </c>
      <c r="K25" s="166">
        <f t="shared" si="10"/>
        <v>0</v>
      </c>
      <c r="L25" s="167">
        <f t="shared" si="11"/>
        <v>0</v>
      </c>
      <c r="M25" s="168">
        <f t="shared" si="12"/>
        <v>0</v>
      </c>
      <c r="N25" s="6"/>
      <c r="O25" s="10"/>
      <c r="P25" s="10"/>
      <c r="Q25" s="10"/>
      <c r="R25" s="7"/>
      <c r="S25" s="7"/>
      <c r="T25" s="7"/>
      <c r="U25" s="7"/>
      <c r="V25" s="6"/>
    </row>
    <row r="26" spans="1:22" s="118" customFormat="1">
      <c r="A26" s="123" t="s">
        <v>70</v>
      </c>
      <c r="B26" s="155">
        <f>B25*0.04</f>
        <v>15900</v>
      </c>
      <c r="C26" s="156">
        <f>C25*0.04</f>
        <v>13500</v>
      </c>
      <c r="D26" s="156">
        <f>D25*0.04</f>
        <v>15900</v>
      </c>
      <c r="E26" s="157">
        <f>E25*0.04</f>
        <v>13500</v>
      </c>
      <c r="F26" s="158">
        <f t="shared" ref="F26:M26" si="13">F25*0.04</f>
        <v>0</v>
      </c>
      <c r="G26" s="159">
        <f t="shared" ref="G26" si="14">G25*0.04</f>
        <v>0</v>
      </c>
      <c r="H26" s="159">
        <f t="shared" si="13"/>
        <v>0</v>
      </c>
      <c r="I26" s="160">
        <f>I25*0.04</f>
        <v>0</v>
      </c>
      <c r="J26" s="169">
        <f t="shared" si="13"/>
        <v>0</v>
      </c>
      <c r="K26" s="170">
        <f t="shared" si="13"/>
        <v>0</v>
      </c>
      <c r="L26" s="171">
        <f t="shared" si="13"/>
        <v>0</v>
      </c>
      <c r="M26" s="172">
        <f t="shared" si="13"/>
        <v>0</v>
      </c>
      <c r="N26" s="115"/>
      <c r="O26" s="116"/>
      <c r="P26" s="116"/>
      <c r="Q26" s="116"/>
      <c r="R26" s="117"/>
      <c r="S26" s="117"/>
      <c r="T26" s="117"/>
      <c r="U26" s="117"/>
      <c r="V26" s="115"/>
    </row>
    <row r="27" spans="1:22" ht="16.2" customHeight="1" thickBot="1">
      <c r="A27" s="124" t="s">
        <v>79</v>
      </c>
      <c r="B27" s="173">
        <f>SUM(B25:B26)</f>
        <v>413400</v>
      </c>
      <c r="C27" s="174">
        <f>SUM(C25:C26)</f>
        <v>351000</v>
      </c>
      <c r="D27" s="174">
        <f>SUM(D25:D26)</f>
        <v>413400</v>
      </c>
      <c r="E27" s="175">
        <f>SUM(E25:E26)</f>
        <v>351000</v>
      </c>
      <c r="F27" s="176">
        <f t="shared" ref="F27:M27" si="15">SUM(F25:F26)</f>
        <v>0</v>
      </c>
      <c r="G27" s="177">
        <f t="shared" ref="G27" si="16">SUM(G25:G26)</f>
        <v>0</v>
      </c>
      <c r="H27" s="177">
        <f t="shared" si="15"/>
        <v>0</v>
      </c>
      <c r="I27" s="178">
        <f t="shared" ref="I27" si="17">SUM(I25:I26)</f>
        <v>0</v>
      </c>
      <c r="J27" s="173">
        <f t="shared" si="15"/>
        <v>0</v>
      </c>
      <c r="K27" s="175">
        <f t="shared" si="15"/>
        <v>0</v>
      </c>
      <c r="L27" s="173">
        <f t="shared" si="15"/>
        <v>0</v>
      </c>
      <c r="M27" s="175">
        <f t="shared" si="15"/>
        <v>0</v>
      </c>
      <c r="N27" s="6"/>
      <c r="O27" s="10"/>
      <c r="P27" s="10"/>
      <c r="Q27" s="10"/>
      <c r="R27" s="7"/>
      <c r="S27" s="7"/>
      <c r="T27" s="7"/>
      <c r="U27" s="7"/>
      <c r="V27" s="6"/>
    </row>
    <row r="28" spans="1:22" ht="19.8" customHeight="1" thickTop="1">
      <c r="A28" s="96" t="s">
        <v>77</v>
      </c>
      <c r="B28" s="179">
        <f>'10e'!M28</f>
        <v>0</v>
      </c>
      <c r="C28" s="179">
        <f>'10e'!M28</f>
        <v>0</v>
      </c>
      <c r="D28" s="180"/>
      <c r="E28" s="180"/>
      <c r="F28" s="181"/>
      <c r="G28" s="181"/>
      <c r="H28" s="181"/>
      <c r="I28" s="181"/>
      <c r="J28" s="182"/>
      <c r="K28" s="182"/>
      <c r="L28" s="183"/>
      <c r="M28" s="183"/>
      <c r="N28" s="6"/>
      <c r="O28" s="10"/>
      <c r="P28" s="10"/>
      <c r="Q28" s="10"/>
      <c r="R28" s="7"/>
      <c r="S28" s="7"/>
      <c r="T28" s="7"/>
      <c r="U28" s="7"/>
      <c r="V28" s="6"/>
    </row>
    <row r="29" spans="1:22" ht="16.8" customHeight="1" thickBot="1">
      <c r="A29" s="70" t="s">
        <v>67</v>
      </c>
      <c r="B29" s="184">
        <f>B27-B28</f>
        <v>413400</v>
      </c>
      <c r="C29" s="184">
        <f>C27-C28</f>
        <v>351000</v>
      </c>
      <c r="D29" s="180"/>
      <c r="E29" s="180"/>
      <c r="F29" s="181"/>
      <c r="G29" s="181"/>
      <c r="H29" s="372" t="s">
        <v>95</v>
      </c>
      <c r="I29" s="372"/>
      <c r="J29" s="372"/>
      <c r="K29" s="372"/>
      <c r="L29" s="372"/>
      <c r="M29" s="372"/>
      <c r="N29" s="6"/>
      <c r="O29" s="10"/>
      <c r="P29" s="10"/>
      <c r="Q29" s="10"/>
      <c r="R29" s="7"/>
      <c r="S29" s="7"/>
      <c r="T29" s="7"/>
      <c r="U29" s="7"/>
      <c r="V29" s="6"/>
    </row>
    <row r="30" spans="1:22" ht="20.399999999999999" customHeight="1" thickTop="1">
      <c r="A30" s="96" t="s">
        <v>75</v>
      </c>
      <c r="B30" s="185">
        <f>data!C18</f>
        <v>0</v>
      </c>
      <c r="C30" s="185">
        <f>data!C18</f>
        <v>0</v>
      </c>
      <c r="D30" s="180"/>
      <c r="E30" s="180"/>
      <c r="F30" s="181"/>
      <c r="G30" s="181"/>
      <c r="H30" s="372"/>
      <c r="I30" s="372"/>
      <c r="J30" s="372"/>
      <c r="K30" s="372"/>
      <c r="L30" s="372"/>
      <c r="M30" s="372"/>
      <c r="N30" s="6"/>
      <c r="O30" s="10"/>
      <c r="P30" s="10"/>
      <c r="Q30" s="10"/>
      <c r="R30" s="7"/>
      <c r="S30" s="7"/>
      <c r="T30" s="7"/>
      <c r="U30" s="7"/>
      <c r="V30" s="6"/>
    </row>
    <row r="31" spans="1:22" ht="18.600000000000001" customHeight="1" thickBot="1">
      <c r="A31" s="71" t="s">
        <v>76</v>
      </c>
      <c r="B31" s="186">
        <f>B29-B30</f>
        <v>413400</v>
      </c>
      <c r="C31" s="186">
        <f>C29-C30</f>
        <v>351000</v>
      </c>
      <c r="D31" s="180"/>
      <c r="E31" s="180"/>
      <c r="F31" s="181"/>
      <c r="G31" s="181"/>
      <c r="H31" s="181"/>
      <c r="I31" s="181"/>
      <c r="J31" s="182"/>
      <c r="K31" s="182"/>
      <c r="L31" s="183"/>
      <c r="M31" s="183"/>
      <c r="N31" s="6"/>
      <c r="O31" s="10"/>
      <c r="P31" s="10"/>
      <c r="Q31" s="10"/>
      <c r="R31" s="7"/>
      <c r="S31" s="7"/>
      <c r="T31" s="7"/>
      <c r="U31" s="7"/>
      <c r="V31" s="6"/>
    </row>
    <row r="32" spans="1:22" ht="14.4" thickTop="1">
      <c r="B32" s="187"/>
      <c r="C32" s="187"/>
      <c r="D32" s="187"/>
      <c r="E32" s="187"/>
      <c r="F32" s="187"/>
      <c r="G32" s="187"/>
      <c r="N32" s="6"/>
      <c r="O32" s="10"/>
      <c r="P32" s="10"/>
      <c r="Q32" s="10"/>
      <c r="R32" s="7"/>
      <c r="S32" s="7"/>
      <c r="T32" s="7"/>
      <c r="U32" s="7"/>
      <c r="V32" s="6"/>
    </row>
    <row r="33" spans="1:22" hidden="1">
      <c r="A33" s="11" t="s">
        <v>68</v>
      </c>
      <c r="B33" s="189"/>
      <c r="C33" s="189"/>
      <c r="D33" s="189"/>
      <c r="E33" s="189"/>
      <c r="F33" s="189"/>
      <c r="G33" s="189"/>
      <c r="H33" s="15"/>
      <c r="I33" s="15"/>
      <c r="J33" s="15"/>
      <c r="K33" s="15"/>
      <c r="L33" s="15"/>
      <c r="M33" s="15"/>
      <c r="N33" s="12"/>
      <c r="O33" s="272"/>
      <c r="P33" s="272"/>
      <c r="Q33" s="272"/>
      <c r="R33" s="12"/>
      <c r="S33" s="12"/>
      <c r="T33" s="12"/>
      <c r="U33" s="12"/>
      <c r="V33" s="12"/>
    </row>
    <row r="34" spans="1:22" ht="14.4" hidden="1">
      <c r="A34" s="13" t="s">
        <v>58</v>
      </c>
      <c r="B34" s="14"/>
      <c r="C34" s="14"/>
      <c r="D34" s="15"/>
      <c r="E34" s="15"/>
      <c r="F34" s="15"/>
      <c r="G34" s="15"/>
      <c r="H34" s="15"/>
      <c r="I34" s="15"/>
      <c r="J34" s="15"/>
      <c r="K34" s="15"/>
      <c r="L34" s="358">
        <f>B16</f>
        <v>1950000</v>
      </c>
      <c r="M34" s="358"/>
      <c r="N34" s="359" t="s">
        <v>59</v>
      </c>
      <c r="O34" s="359"/>
      <c r="P34" s="275"/>
      <c r="Q34" s="360">
        <f>MROUND(U39,10)</f>
        <v>1950000</v>
      </c>
      <c r="R34" s="360"/>
      <c r="S34" s="360"/>
      <c r="T34" s="15"/>
      <c r="U34" s="15"/>
      <c r="V34" s="15"/>
    </row>
    <row r="35" spans="1:22" hidden="1">
      <c r="A35" s="16"/>
      <c r="B35" s="15"/>
      <c r="C35" s="15"/>
      <c r="D35" s="15"/>
      <c r="E35" s="15"/>
      <c r="F35" s="15"/>
      <c r="G35" s="15"/>
      <c r="H35" s="361" t="s">
        <v>60</v>
      </c>
      <c r="I35" s="361"/>
      <c r="J35" s="361"/>
      <c r="K35" s="277"/>
      <c r="L35" s="190">
        <v>250000</v>
      </c>
      <c r="M35" s="275"/>
      <c r="N35" s="271"/>
      <c r="O35" s="271"/>
      <c r="P35" s="271"/>
      <c r="Q35" s="362" t="str">
        <f>IF(Q34&lt;250000,"0","0")</f>
        <v>0</v>
      </c>
      <c r="R35" s="362"/>
      <c r="S35" s="362"/>
      <c r="T35" s="12"/>
      <c r="U35" s="12"/>
      <c r="V35" s="12"/>
    </row>
    <row r="36" spans="1:22" hidden="1">
      <c r="A36" s="12"/>
      <c r="B36" s="15"/>
      <c r="C36" s="15"/>
      <c r="D36" s="15"/>
      <c r="E36" s="15"/>
      <c r="F36" s="15"/>
      <c r="G36" s="15"/>
      <c r="H36" s="356" t="s">
        <v>61</v>
      </c>
      <c r="I36" s="356"/>
      <c r="J36" s="356"/>
      <c r="K36" s="270"/>
      <c r="L36" s="190">
        <v>250001</v>
      </c>
      <c r="M36" s="357">
        <v>500000</v>
      </c>
      <c r="N36" s="357"/>
      <c r="O36" s="17">
        <v>0.05</v>
      </c>
      <c r="P36" s="17"/>
      <c r="Q36" s="354">
        <f>IF(U36&gt;12500,12500,U36)</f>
        <v>12500</v>
      </c>
      <c r="R36" s="354"/>
      <c r="S36" s="354"/>
      <c r="T36" s="12"/>
      <c r="U36" s="12">
        <f>IF(Q34&gt;L35,(Q34-250000)*5%,0)</f>
        <v>85000</v>
      </c>
      <c r="V36" s="12"/>
    </row>
    <row r="37" spans="1:22" hidden="1">
      <c r="A37" s="355" t="s">
        <v>62</v>
      </c>
      <c r="B37" s="355"/>
      <c r="C37" s="355"/>
      <c r="D37" s="355"/>
      <c r="E37" s="355"/>
      <c r="F37" s="355"/>
      <c r="G37" s="191"/>
      <c r="H37" s="356" t="s">
        <v>61</v>
      </c>
      <c r="I37" s="356"/>
      <c r="J37" s="356"/>
      <c r="K37" s="270"/>
      <c r="L37" s="190">
        <v>500001</v>
      </c>
      <c r="M37" s="357">
        <v>1000000</v>
      </c>
      <c r="N37" s="357"/>
      <c r="O37" s="17">
        <v>0.2</v>
      </c>
      <c r="P37" s="17"/>
      <c r="Q37" s="354">
        <f>IF(U37&gt;100000,100000,U37)</f>
        <v>100000</v>
      </c>
      <c r="R37" s="354"/>
      <c r="S37" s="354"/>
      <c r="T37" s="12"/>
      <c r="U37" s="12">
        <f>IF(Q34&gt;500000,(Q34-M36)*20%,0)</f>
        <v>290000</v>
      </c>
      <c r="V37" s="12" t="e">
        <f>IF(V38&lt;1,0,V38)</f>
        <v>#REF!</v>
      </c>
    </row>
    <row r="38" spans="1:22" hidden="1">
      <c r="A38" s="16"/>
      <c r="B38" s="15"/>
      <c r="C38" s="15"/>
      <c r="D38" s="15"/>
      <c r="E38" s="15"/>
      <c r="F38" s="15"/>
      <c r="G38" s="15"/>
      <c r="H38" s="356" t="s">
        <v>63</v>
      </c>
      <c r="I38" s="356"/>
      <c r="J38" s="356"/>
      <c r="K38" s="270"/>
      <c r="L38" s="190">
        <v>1000000</v>
      </c>
      <c r="M38" s="357"/>
      <c r="N38" s="357"/>
      <c r="O38" s="17">
        <v>0.3</v>
      </c>
      <c r="P38" s="17"/>
      <c r="Q38" s="354">
        <f>IF(Q34&gt;1000000,(Q34-M37)*30%,0)</f>
        <v>285000</v>
      </c>
      <c r="R38" s="354"/>
      <c r="S38" s="354"/>
      <c r="T38" s="12"/>
      <c r="U38" s="18">
        <f>-L34</f>
        <v>-1950000</v>
      </c>
      <c r="V38" s="12" t="e">
        <f>IF(V39&gt;V40,V40,V39)</f>
        <v>#REF!</v>
      </c>
    </row>
    <row r="39" spans="1:22" ht="14.4" hidden="1">
      <c r="A39" s="12"/>
      <c r="B39" s="15"/>
      <c r="C39" s="15"/>
      <c r="D39" s="275"/>
      <c r="E39" s="275"/>
      <c r="F39" s="275"/>
      <c r="G39" s="275"/>
      <c r="H39" s="352" t="s">
        <v>64</v>
      </c>
      <c r="I39" s="352"/>
      <c r="J39" s="352"/>
      <c r="K39" s="352"/>
      <c r="L39" s="352"/>
      <c r="M39" s="352"/>
      <c r="N39" s="353">
        <f>IF(Q34&lt;500000.5,12500,0)</f>
        <v>0</v>
      </c>
      <c r="O39" s="353"/>
      <c r="P39" s="353"/>
      <c r="Q39" s="353"/>
      <c r="R39" s="353"/>
      <c r="S39" s="353"/>
      <c r="T39" s="12"/>
      <c r="U39" s="12">
        <f>IF(L34&lt;1,U38,L34)</f>
        <v>1950000</v>
      </c>
      <c r="V39" s="19">
        <f>IF(150000-U9=0,U11,150000-U9)</f>
        <v>150000</v>
      </c>
    </row>
    <row r="40" spans="1:22" hidden="1">
      <c r="A40" s="16"/>
      <c r="B40" s="15"/>
      <c r="C40" s="15"/>
      <c r="D40" s="275"/>
      <c r="E40" s="275"/>
      <c r="F40" s="275"/>
      <c r="G40" s="275"/>
      <c r="H40" s="15" t="s">
        <v>65</v>
      </c>
      <c r="I40" s="15"/>
      <c r="J40" s="192"/>
      <c r="K40" s="192"/>
      <c r="L40" s="14"/>
      <c r="M40" s="15"/>
      <c r="N40" s="16"/>
      <c r="O40" s="16"/>
      <c r="P40" s="16"/>
      <c r="Q40" s="354">
        <f>IF((Q35+Q36+Q37+Q38-N39)&lt;1,0,Q35+Q36+Q37+Q38-N39)</f>
        <v>397500</v>
      </c>
      <c r="R40" s="354"/>
      <c r="S40" s="354"/>
      <c r="T40" s="12"/>
      <c r="U40" s="18">
        <f>150000-U9</f>
        <v>150000</v>
      </c>
      <c r="V40" s="12" t="e">
        <f>IF(#REF!&gt;U11,U11,#REF!)</f>
        <v>#REF!</v>
      </c>
    </row>
    <row r="41" spans="1:22" hidden="1">
      <c r="A41" s="20"/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20"/>
      <c r="O41" s="20"/>
      <c r="P41" s="20"/>
      <c r="Q41" s="20"/>
      <c r="R41" s="20"/>
      <c r="S41" s="20"/>
      <c r="T41" s="20"/>
      <c r="U41" s="20"/>
      <c r="V41" s="20"/>
    </row>
    <row r="42" spans="1:22" hidden="1">
      <c r="A42" s="11" t="s">
        <v>69</v>
      </c>
      <c r="B42" s="189"/>
      <c r="C42" s="189"/>
      <c r="D42" s="189"/>
      <c r="E42" s="189"/>
      <c r="F42" s="189"/>
      <c r="G42" s="189"/>
      <c r="H42" s="15"/>
      <c r="I42" s="15"/>
      <c r="J42" s="15"/>
      <c r="K42" s="15"/>
      <c r="L42" s="15"/>
      <c r="M42" s="15"/>
      <c r="N42" s="12"/>
      <c r="O42" s="272"/>
      <c r="P42" s="272"/>
      <c r="Q42" s="272"/>
      <c r="R42" s="12"/>
      <c r="S42" s="12"/>
      <c r="T42" s="12"/>
      <c r="U42" s="12"/>
      <c r="V42" s="12"/>
    </row>
    <row r="43" spans="1:22" ht="14.4" hidden="1">
      <c r="A43" s="13" t="s">
        <v>58</v>
      </c>
      <c r="B43" s="14"/>
      <c r="C43" s="14"/>
      <c r="D43" s="15"/>
      <c r="E43" s="15"/>
      <c r="F43" s="15"/>
      <c r="G43" s="15"/>
      <c r="H43" s="15"/>
      <c r="I43" s="15"/>
      <c r="J43" s="15"/>
      <c r="K43" s="15"/>
      <c r="L43" s="358">
        <f>D16</f>
        <v>1950000</v>
      </c>
      <c r="M43" s="358"/>
      <c r="N43" s="359" t="s">
        <v>59</v>
      </c>
      <c r="O43" s="359"/>
      <c r="P43" s="275"/>
      <c r="Q43" s="360">
        <f>MROUND(U48,10)</f>
        <v>1950000</v>
      </c>
      <c r="R43" s="360"/>
      <c r="S43" s="360"/>
      <c r="T43" s="15"/>
      <c r="U43" s="15"/>
      <c r="V43" s="15"/>
    </row>
    <row r="44" spans="1:22" hidden="1">
      <c r="A44" s="16"/>
      <c r="B44" s="15"/>
      <c r="C44" s="15"/>
      <c r="D44" s="15"/>
      <c r="E44" s="15"/>
      <c r="F44" s="15"/>
      <c r="G44" s="15"/>
      <c r="H44" s="361" t="s">
        <v>60</v>
      </c>
      <c r="I44" s="361"/>
      <c r="J44" s="361"/>
      <c r="K44" s="277"/>
      <c r="L44" s="190">
        <v>250000</v>
      </c>
      <c r="M44" s="275"/>
      <c r="N44" s="271"/>
      <c r="O44" s="271"/>
      <c r="P44" s="271"/>
      <c r="Q44" s="362" t="str">
        <f>IF(Q43&lt;250000,"0","0")</f>
        <v>0</v>
      </c>
      <c r="R44" s="362"/>
      <c r="S44" s="362"/>
      <c r="T44" s="12"/>
      <c r="U44" s="12"/>
      <c r="V44" s="12"/>
    </row>
    <row r="45" spans="1:22" hidden="1">
      <c r="A45" s="12"/>
      <c r="B45" s="15"/>
      <c r="C45" s="15"/>
      <c r="D45" s="15"/>
      <c r="E45" s="15"/>
      <c r="F45" s="15"/>
      <c r="G45" s="15"/>
      <c r="H45" s="356" t="s">
        <v>61</v>
      </c>
      <c r="I45" s="356"/>
      <c r="J45" s="356"/>
      <c r="K45" s="270"/>
      <c r="L45" s="190">
        <v>250001</v>
      </c>
      <c r="M45" s="357">
        <v>500000</v>
      </c>
      <c r="N45" s="357"/>
      <c r="O45" s="17">
        <v>0.05</v>
      </c>
      <c r="P45" s="17"/>
      <c r="Q45" s="354">
        <f>IF(U45&gt;12500,12500,U45)</f>
        <v>12500</v>
      </c>
      <c r="R45" s="354"/>
      <c r="S45" s="354"/>
      <c r="T45" s="12"/>
      <c r="U45" s="12">
        <f>IF(Q43&gt;L44,(Q43-250000)*5%,0)</f>
        <v>85000</v>
      </c>
      <c r="V45" s="12"/>
    </row>
    <row r="46" spans="1:22" hidden="1">
      <c r="A46" s="355" t="s">
        <v>62</v>
      </c>
      <c r="B46" s="355"/>
      <c r="C46" s="355"/>
      <c r="D46" s="355"/>
      <c r="E46" s="355"/>
      <c r="F46" s="355"/>
      <c r="G46" s="191"/>
      <c r="H46" s="356" t="s">
        <v>61</v>
      </c>
      <c r="I46" s="356"/>
      <c r="J46" s="356"/>
      <c r="K46" s="270"/>
      <c r="L46" s="190">
        <v>500001</v>
      </c>
      <c r="M46" s="357">
        <v>1000000</v>
      </c>
      <c r="N46" s="357"/>
      <c r="O46" s="17">
        <v>0.2</v>
      </c>
      <c r="P46" s="17"/>
      <c r="Q46" s="354">
        <f>IF(U46&gt;100000,100000,U46)</f>
        <v>100000</v>
      </c>
      <c r="R46" s="354"/>
      <c r="S46" s="354"/>
      <c r="T46" s="12"/>
      <c r="U46" s="12">
        <f>IF(Q43&gt;500000,(Q43-M45)*20%,0)</f>
        <v>290000</v>
      </c>
      <c r="V46" s="12" t="e">
        <f>IF(V47&lt;1,0,V47)</f>
        <v>#REF!</v>
      </c>
    </row>
    <row r="47" spans="1:22" hidden="1">
      <c r="A47" s="16"/>
      <c r="B47" s="15"/>
      <c r="C47" s="15"/>
      <c r="D47" s="15"/>
      <c r="E47" s="15"/>
      <c r="F47" s="15"/>
      <c r="G47" s="15"/>
      <c r="H47" s="356" t="s">
        <v>63</v>
      </c>
      <c r="I47" s="356"/>
      <c r="J47" s="356"/>
      <c r="K47" s="270"/>
      <c r="L47" s="190">
        <v>1000000</v>
      </c>
      <c r="M47" s="357"/>
      <c r="N47" s="357"/>
      <c r="O47" s="17">
        <v>0.3</v>
      </c>
      <c r="P47" s="17"/>
      <c r="Q47" s="354">
        <f>IF(Q43&gt;1000000,(Q43-M46)*30%,0)</f>
        <v>285000</v>
      </c>
      <c r="R47" s="354"/>
      <c r="S47" s="354"/>
      <c r="T47" s="12"/>
      <c r="U47" s="18">
        <f>-L43</f>
        <v>-1950000</v>
      </c>
      <c r="V47" s="12" t="e">
        <f>IF(V48&gt;V49,V49,V48)</f>
        <v>#REF!</v>
      </c>
    </row>
    <row r="48" spans="1:22" ht="14.4" hidden="1">
      <c r="A48" s="12"/>
      <c r="B48" s="15"/>
      <c r="C48" s="15"/>
      <c r="D48" s="275"/>
      <c r="E48" s="275"/>
      <c r="F48" s="275"/>
      <c r="G48" s="275"/>
      <c r="H48" s="352" t="s">
        <v>64</v>
      </c>
      <c r="I48" s="352"/>
      <c r="J48" s="352"/>
      <c r="K48" s="352"/>
      <c r="L48" s="352"/>
      <c r="M48" s="352"/>
      <c r="N48" s="353">
        <f>IF(Q43&lt;500000.5,12500,0)</f>
        <v>0</v>
      </c>
      <c r="O48" s="353"/>
      <c r="P48" s="353"/>
      <c r="Q48" s="353"/>
      <c r="R48" s="353"/>
      <c r="S48" s="353"/>
      <c r="T48" s="12"/>
      <c r="U48" s="12">
        <f>IF(L43&lt;1,U47,L43)</f>
        <v>1950000</v>
      </c>
      <c r="V48" s="19">
        <f>IF(150000-U18=0,U23,150000-U18)</f>
        <v>150000</v>
      </c>
    </row>
    <row r="49" spans="1:22" hidden="1">
      <c r="A49" s="16"/>
      <c r="B49" s="15"/>
      <c r="C49" s="15"/>
      <c r="D49" s="275"/>
      <c r="E49" s="275"/>
      <c r="F49" s="275"/>
      <c r="G49" s="275"/>
      <c r="H49" s="15" t="s">
        <v>65</v>
      </c>
      <c r="I49" s="15"/>
      <c r="J49" s="192"/>
      <c r="K49" s="192"/>
      <c r="L49" s="14"/>
      <c r="M49" s="15"/>
      <c r="N49" s="16"/>
      <c r="O49" s="16"/>
      <c r="P49" s="16"/>
      <c r="Q49" s="354">
        <f>IF((Q44+Q45+Q46+Q47-N48)&lt;1,0,Q44+Q45+Q46+Q47-N48)</f>
        <v>397500</v>
      </c>
      <c r="R49" s="354"/>
      <c r="S49" s="354"/>
      <c r="T49" s="12"/>
      <c r="U49" s="18">
        <f>150000-U18</f>
        <v>150000</v>
      </c>
      <c r="V49" s="12" t="e">
        <f>IF(#REF!&gt;U23,U23,#REF!)</f>
        <v>#REF!</v>
      </c>
    </row>
    <row r="50" spans="1:22" hidden="1">
      <c r="A50" s="21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21"/>
      <c r="O50" s="21"/>
      <c r="P50" s="21"/>
      <c r="Q50" s="21"/>
      <c r="R50" s="21"/>
      <c r="S50" s="21"/>
      <c r="T50" s="21"/>
      <c r="U50" s="21"/>
      <c r="V50" s="21"/>
    </row>
    <row r="51" spans="1:22" hidden="1">
      <c r="A51" s="22" t="s">
        <v>72</v>
      </c>
      <c r="B51" s="195"/>
      <c r="C51" s="195"/>
      <c r="D51" s="195"/>
      <c r="E51" s="195"/>
      <c r="F51" s="195"/>
      <c r="G51" s="195"/>
      <c r="H51" s="26"/>
      <c r="I51" s="26"/>
      <c r="J51" s="26"/>
      <c r="K51" s="26"/>
      <c r="L51" s="26"/>
      <c r="M51" s="26"/>
      <c r="N51" s="23"/>
      <c r="O51" s="284"/>
      <c r="P51" s="284"/>
      <c r="Q51" s="284"/>
      <c r="R51" s="23"/>
      <c r="S51" s="23"/>
      <c r="T51" s="23"/>
      <c r="U51" s="23"/>
      <c r="V51" s="23"/>
    </row>
    <row r="52" spans="1:22" ht="14.4" hidden="1">
      <c r="A52" s="24" t="s">
        <v>58</v>
      </c>
      <c r="B52" s="25"/>
      <c r="C52" s="25"/>
      <c r="D52" s="26"/>
      <c r="E52" s="26"/>
      <c r="F52" s="26"/>
      <c r="G52" s="26"/>
      <c r="H52" s="26"/>
      <c r="I52" s="26"/>
      <c r="J52" s="26"/>
      <c r="K52" s="26"/>
      <c r="L52" s="347">
        <f>F16</f>
        <v>0</v>
      </c>
      <c r="M52" s="347"/>
      <c r="N52" s="348" t="s">
        <v>59</v>
      </c>
      <c r="O52" s="348"/>
      <c r="P52" s="280"/>
      <c r="Q52" s="349">
        <f>MROUND(U57,10)</f>
        <v>0</v>
      </c>
      <c r="R52" s="349"/>
      <c r="S52" s="349"/>
      <c r="T52" s="26"/>
      <c r="U52" s="26"/>
      <c r="V52" s="26"/>
    </row>
    <row r="53" spans="1:22" hidden="1">
      <c r="A53" s="27"/>
      <c r="B53" s="26"/>
      <c r="C53" s="26"/>
      <c r="D53" s="26"/>
      <c r="E53" s="26"/>
      <c r="F53" s="26"/>
      <c r="G53" s="26"/>
      <c r="H53" s="350" t="s">
        <v>60</v>
      </c>
      <c r="I53" s="350"/>
      <c r="J53" s="350"/>
      <c r="K53" s="281"/>
      <c r="L53" s="196">
        <v>250000</v>
      </c>
      <c r="M53" s="280"/>
      <c r="N53" s="283"/>
      <c r="O53" s="283"/>
      <c r="P53" s="283"/>
      <c r="Q53" s="351" t="str">
        <f>IF(Q52&lt;250000,"0","0")</f>
        <v>0</v>
      </c>
      <c r="R53" s="351"/>
      <c r="S53" s="351"/>
      <c r="T53" s="23"/>
      <c r="U53" s="23"/>
      <c r="V53" s="23"/>
    </row>
    <row r="54" spans="1:22" hidden="1">
      <c r="A54" s="23"/>
      <c r="B54" s="26"/>
      <c r="C54" s="26"/>
      <c r="D54" s="26"/>
      <c r="E54" s="26"/>
      <c r="F54" s="26"/>
      <c r="G54" s="26"/>
      <c r="H54" s="345" t="s">
        <v>61</v>
      </c>
      <c r="I54" s="345"/>
      <c r="J54" s="345"/>
      <c r="K54" s="282"/>
      <c r="L54" s="196">
        <v>250001</v>
      </c>
      <c r="M54" s="346">
        <v>500000</v>
      </c>
      <c r="N54" s="346"/>
      <c r="O54" s="28">
        <v>0.05</v>
      </c>
      <c r="P54" s="28"/>
      <c r="Q54" s="343">
        <f>IF(U54&gt;12500,12500,U54)</f>
        <v>0</v>
      </c>
      <c r="R54" s="343"/>
      <c r="S54" s="343"/>
      <c r="T54" s="23"/>
      <c r="U54" s="23">
        <f>IF(Q52&gt;L53,(Q52-250000)*5%,0)</f>
        <v>0</v>
      </c>
      <c r="V54" s="23"/>
    </row>
    <row r="55" spans="1:22" hidden="1">
      <c r="A55" s="344" t="s">
        <v>62</v>
      </c>
      <c r="B55" s="344"/>
      <c r="C55" s="344"/>
      <c r="D55" s="344"/>
      <c r="E55" s="344"/>
      <c r="F55" s="344"/>
      <c r="G55" s="197"/>
      <c r="H55" s="345" t="s">
        <v>61</v>
      </c>
      <c r="I55" s="345"/>
      <c r="J55" s="345"/>
      <c r="K55" s="282"/>
      <c r="L55" s="196">
        <v>500001</v>
      </c>
      <c r="M55" s="346">
        <v>1000000</v>
      </c>
      <c r="N55" s="346"/>
      <c r="O55" s="28">
        <v>0.2</v>
      </c>
      <c r="P55" s="28"/>
      <c r="Q55" s="343">
        <f>IF(U55&gt;100000,100000,U55)</f>
        <v>0</v>
      </c>
      <c r="R55" s="343"/>
      <c r="S55" s="343"/>
      <c r="T55" s="23"/>
      <c r="U55" s="23">
        <f>IF(Q52&gt;500000,(Q52-M54)*20%,0)</f>
        <v>0</v>
      </c>
      <c r="V55" s="23" t="e">
        <f>IF(V56&lt;1,0,V56)</f>
        <v>#REF!</v>
      </c>
    </row>
    <row r="56" spans="1:22" hidden="1">
      <c r="A56" s="27"/>
      <c r="B56" s="26"/>
      <c r="C56" s="26"/>
      <c r="D56" s="26"/>
      <c r="E56" s="26"/>
      <c r="F56" s="26"/>
      <c r="G56" s="26"/>
      <c r="H56" s="345" t="s">
        <v>63</v>
      </c>
      <c r="I56" s="345"/>
      <c r="J56" s="345"/>
      <c r="K56" s="282"/>
      <c r="L56" s="196">
        <v>1000000</v>
      </c>
      <c r="M56" s="346"/>
      <c r="N56" s="346"/>
      <c r="O56" s="28">
        <v>0.3</v>
      </c>
      <c r="P56" s="28"/>
      <c r="Q56" s="343">
        <f>IF(Q52&gt;1000000,(Q52-M55)*30%,0)</f>
        <v>0</v>
      </c>
      <c r="R56" s="343"/>
      <c r="S56" s="343"/>
      <c r="T56" s="23"/>
      <c r="U56" s="29">
        <f>-L52</f>
        <v>0</v>
      </c>
      <c r="V56" s="23" t="e">
        <f>IF(V57&gt;V58,V58,V57)</f>
        <v>#REF!</v>
      </c>
    </row>
    <row r="57" spans="1:22" ht="14.4" hidden="1">
      <c r="A57" s="23"/>
      <c r="B57" s="26"/>
      <c r="C57" s="26"/>
      <c r="D57" s="280"/>
      <c r="E57" s="280"/>
      <c r="F57" s="280"/>
      <c r="G57" s="280"/>
      <c r="H57" s="341" t="s">
        <v>64</v>
      </c>
      <c r="I57" s="341"/>
      <c r="J57" s="341"/>
      <c r="K57" s="341"/>
      <c r="L57" s="341"/>
      <c r="M57" s="341"/>
      <c r="N57" s="342">
        <f>IF(Q52&lt;500000.5,12500,0)</f>
        <v>12500</v>
      </c>
      <c r="O57" s="342"/>
      <c r="P57" s="342"/>
      <c r="Q57" s="342"/>
      <c r="R57" s="342"/>
      <c r="S57" s="342"/>
      <c r="T57" s="23"/>
      <c r="U57" s="23">
        <f>IF(L52&lt;1,U56,L52)</f>
        <v>0</v>
      </c>
      <c r="V57" s="30">
        <f>IF(150000-U34=0,U36,150000-U34)</f>
        <v>150000</v>
      </c>
    </row>
    <row r="58" spans="1:22" hidden="1">
      <c r="A58" s="27"/>
      <c r="B58" s="26"/>
      <c r="C58" s="26"/>
      <c r="D58" s="280"/>
      <c r="E58" s="280"/>
      <c r="F58" s="280"/>
      <c r="G58" s="280"/>
      <c r="H58" s="26" t="s">
        <v>65</v>
      </c>
      <c r="I58" s="26"/>
      <c r="J58" s="198"/>
      <c r="K58" s="198"/>
      <c r="L58" s="25"/>
      <c r="M58" s="26"/>
      <c r="N58" s="27"/>
      <c r="O58" s="27"/>
      <c r="P58" s="27"/>
      <c r="Q58" s="343">
        <f>IF((Q53+Q54+Q55+Q56-N57)&lt;1,0,Q53+Q54+Q55+Q56-N57)</f>
        <v>0</v>
      </c>
      <c r="R58" s="343"/>
      <c r="S58" s="343"/>
      <c r="T58" s="23"/>
      <c r="U58" s="29">
        <f>150000-U34</f>
        <v>150000</v>
      </c>
      <c r="V58" s="23" t="e">
        <f>IF(#REF!&gt;U36,U36,#REF!)</f>
        <v>#REF!</v>
      </c>
    </row>
    <row r="59" spans="1:22" hidden="1">
      <c r="A59" s="21"/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21"/>
      <c r="O59" s="21"/>
      <c r="P59" s="21"/>
      <c r="Q59" s="21"/>
      <c r="R59" s="21"/>
      <c r="S59" s="21"/>
      <c r="T59" s="21"/>
      <c r="U59" s="21"/>
      <c r="V59" s="21"/>
    </row>
    <row r="60" spans="1:22" hidden="1">
      <c r="A60" s="22" t="s">
        <v>85</v>
      </c>
      <c r="B60" s="195"/>
      <c r="C60" s="195"/>
      <c r="D60" s="195"/>
      <c r="E60" s="195"/>
      <c r="F60" s="195"/>
      <c r="G60" s="195"/>
      <c r="H60" s="26"/>
      <c r="I60" s="26"/>
      <c r="J60" s="26"/>
      <c r="K60" s="26"/>
      <c r="L60" s="26"/>
      <c r="M60" s="26"/>
      <c r="N60" s="23"/>
      <c r="O60" s="284"/>
      <c r="P60" s="284"/>
      <c r="Q60" s="284"/>
      <c r="R60" s="23"/>
      <c r="S60" s="23"/>
      <c r="T60" s="23"/>
      <c r="U60" s="23"/>
      <c r="V60" s="23"/>
    </row>
    <row r="61" spans="1:22" ht="14.4" hidden="1">
      <c r="A61" s="24" t="s">
        <v>58</v>
      </c>
      <c r="B61" s="25"/>
      <c r="C61" s="25"/>
      <c r="D61" s="26"/>
      <c r="E61" s="26"/>
      <c r="F61" s="26"/>
      <c r="G61" s="26"/>
      <c r="H61" s="26"/>
      <c r="I61" s="26"/>
      <c r="J61" s="26"/>
      <c r="K61" s="26"/>
      <c r="L61" s="347">
        <f>H16</f>
        <v>0</v>
      </c>
      <c r="M61" s="347"/>
      <c r="N61" s="348" t="s">
        <v>59</v>
      </c>
      <c r="O61" s="348"/>
      <c r="P61" s="280"/>
      <c r="Q61" s="349">
        <f>MROUND(U66,10)</f>
        <v>0</v>
      </c>
      <c r="R61" s="349"/>
      <c r="S61" s="349"/>
      <c r="T61" s="26"/>
      <c r="U61" s="26"/>
      <c r="V61" s="26"/>
    </row>
    <row r="62" spans="1:22" hidden="1">
      <c r="A62" s="27"/>
      <c r="B62" s="26"/>
      <c r="C62" s="26"/>
      <c r="D62" s="26"/>
      <c r="E62" s="26"/>
      <c r="F62" s="26"/>
      <c r="G62" s="26"/>
      <c r="H62" s="350" t="s">
        <v>60</v>
      </c>
      <c r="I62" s="350"/>
      <c r="J62" s="350"/>
      <c r="K62" s="281"/>
      <c r="L62" s="196">
        <v>250000</v>
      </c>
      <c r="M62" s="280"/>
      <c r="N62" s="283"/>
      <c r="O62" s="283"/>
      <c r="P62" s="283"/>
      <c r="Q62" s="351" t="str">
        <f>IF(Q61&lt;250000,"0","0")</f>
        <v>0</v>
      </c>
      <c r="R62" s="351"/>
      <c r="S62" s="351"/>
      <c r="T62" s="23"/>
      <c r="U62" s="23"/>
      <c r="V62" s="23"/>
    </row>
    <row r="63" spans="1:22" hidden="1">
      <c r="A63" s="23"/>
      <c r="B63" s="26"/>
      <c r="C63" s="26"/>
      <c r="D63" s="26"/>
      <c r="E63" s="26"/>
      <c r="F63" s="26"/>
      <c r="G63" s="26"/>
      <c r="H63" s="345" t="s">
        <v>61</v>
      </c>
      <c r="I63" s="345"/>
      <c r="J63" s="345"/>
      <c r="K63" s="282"/>
      <c r="L63" s="196">
        <v>250001</v>
      </c>
      <c r="M63" s="346">
        <v>500000</v>
      </c>
      <c r="N63" s="346"/>
      <c r="O63" s="28">
        <v>0.05</v>
      </c>
      <c r="P63" s="28"/>
      <c r="Q63" s="343">
        <f>IF(U63&gt;12500,12500,U63)</f>
        <v>0</v>
      </c>
      <c r="R63" s="343"/>
      <c r="S63" s="343"/>
      <c r="T63" s="23"/>
      <c r="U63" s="23">
        <f>IF(Q61&gt;L62,(Q61-250000)*5%,0)</f>
        <v>0</v>
      </c>
      <c r="V63" s="23"/>
    </row>
    <row r="64" spans="1:22" hidden="1">
      <c r="A64" s="344" t="s">
        <v>62</v>
      </c>
      <c r="B64" s="344"/>
      <c r="C64" s="344"/>
      <c r="D64" s="344"/>
      <c r="E64" s="344"/>
      <c r="F64" s="344"/>
      <c r="G64" s="197"/>
      <c r="H64" s="345" t="s">
        <v>61</v>
      </c>
      <c r="I64" s="345"/>
      <c r="J64" s="345"/>
      <c r="K64" s="282"/>
      <c r="L64" s="196">
        <v>500001</v>
      </c>
      <c r="M64" s="346">
        <v>1000000</v>
      </c>
      <c r="N64" s="346"/>
      <c r="O64" s="28">
        <v>0.2</v>
      </c>
      <c r="P64" s="28"/>
      <c r="Q64" s="343">
        <f>IF(U64&gt;100000,100000,U64)</f>
        <v>0</v>
      </c>
      <c r="R64" s="343"/>
      <c r="S64" s="343"/>
      <c r="T64" s="23"/>
      <c r="U64" s="23">
        <f>IF(Q61&gt;500000,(Q61-M63)*20%,0)</f>
        <v>0</v>
      </c>
      <c r="V64" s="23" t="e">
        <f>IF(V65&lt;1,0,V65)</f>
        <v>#REF!</v>
      </c>
    </row>
    <row r="65" spans="1:22" hidden="1">
      <c r="A65" s="27"/>
      <c r="B65" s="26"/>
      <c r="C65" s="26"/>
      <c r="D65" s="26"/>
      <c r="E65" s="26"/>
      <c r="F65" s="26"/>
      <c r="G65" s="26"/>
      <c r="H65" s="345" t="s">
        <v>63</v>
      </c>
      <c r="I65" s="345"/>
      <c r="J65" s="345"/>
      <c r="K65" s="282"/>
      <c r="L65" s="196">
        <v>1000000</v>
      </c>
      <c r="M65" s="346"/>
      <c r="N65" s="346"/>
      <c r="O65" s="28">
        <v>0.3</v>
      </c>
      <c r="P65" s="28"/>
      <c r="Q65" s="343">
        <f>IF(Q61&gt;1000000,(Q61-M64)*30%,0)</f>
        <v>0</v>
      </c>
      <c r="R65" s="343"/>
      <c r="S65" s="343"/>
      <c r="T65" s="23"/>
      <c r="U65" s="29">
        <f>-L61</f>
        <v>0</v>
      </c>
      <c r="V65" s="23" t="e">
        <f>IF(V66&gt;V67,V67,V66)</f>
        <v>#REF!</v>
      </c>
    </row>
    <row r="66" spans="1:22" ht="14.4" hidden="1">
      <c r="A66" s="23"/>
      <c r="B66" s="26"/>
      <c r="C66" s="26"/>
      <c r="D66" s="280"/>
      <c r="E66" s="280"/>
      <c r="F66" s="280"/>
      <c r="G66" s="280"/>
      <c r="H66" s="341" t="s">
        <v>64</v>
      </c>
      <c r="I66" s="341"/>
      <c r="J66" s="341"/>
      <c r="K66" s="341"/>
      <c r="L66" s="341"/>
      <c r="M66" s="341"/>
      <c r="N66" s="342">
        <f>IF(Q61&lt;500000.5,12500,0)</f>
        <v>12500</v>
      </c>
      <c r="O66" s="342"/>
      <c r="P66" s="342"/>
      <c r="Q66" s="342"/>
      <c r="R66" s="342"/>
      <c r="S66" s="342"/>
      <c r="T66" s="23"/>
      <c r="U66" s="23">
        <f>IF(L61&lt;1,U65,L61)</f>
        <v>0</v>
      </c>
      <c r="V66" s="30">
        <f>IF(150000-U43=0,U45,150000-U43)</f>
        <v>150000</v>
      </c>
    </row>
    <row r="67" spans="1:22" hidden="1">
      <c r="A67" s="27"/>
      <c r="B67" s="26"/>
      <c r="C67" s="26"/>
      <c r="D67" s="280"/>
      <c r="E67" s="280"/>
      <c r="F67" s="280"/>
      <c r="G67" s="280"/>
      <c r="H67" s="26" t="s">
        <v>65</v>
      </c>
      <c r="I67" s="26"/>
      <c r="J67" s="198"/>
      <c r="K67" s="198"/>
      <c r="L67" s="25"/>
      <c r="M67" s="26"/>
      <c r="N67" s="27"/>
      <c r="O67" s="27"/>
      <c r="P67" s="27"/>
      <c r="Q67" s="343">
        <f>IF((Q62+Q63+Q64+Q65-N66)&lt;1,0,Q62+Q63+Q64+Q65-N66)</f>
        <v>0</v>
      </c>
      <c r="R67" s="343"/>
      <c r="S67" s="343"/>
      <c r="T67" s="23"/>
      <c r="U67" s="29">
        <f>150000-U43</f>
        <v>150000</v>
      </c>
      <c r="V67" s="23" t="e">
        <f>IF(#REF!&gt;U45,U45,#REF!)</f>
        <v>#REF!</v>
      </c>
    </row>
    <row r="68" spans="1:22" hidden="1"/>
    <row r="69" spans="1:22" hidden="1">
      <c r="A69" s="31" t="s">
        <v>73</v>
      </c>
      <c r="B69" s="199"/>
      <c r="C69" s="199"/>
      <c r="D69" s="199"/>
      <c r="E69" s="199"/>
      <c r="F69" s="199"/>
      <c r="G69" s="199"/>
      <c r="H69" s="35"/>
      <c r="I69" s="35"/>
      <c r="J69" s="35"/>
      <c r="K69" s="35"/>
      <c r="L69" s="35"/>
      <c r="M69" s="35"/>
      <c r="N69" s="32"/>
      <c r="O69" s="289"/>
      <c r="P69" s="289"/>
      <c r="Q69" s="289"/>
      <c r="R69" s="32"/>
      <c r="S69" s="32"/>
      <c r="T69" s="32"/>
      <c r="U69" s="32"/>
      <c r="V69" s="32"/>
    </row>
    <row r="70" spans="1:22" ht="14.4" hidden="1">
      <c r="A70" s="33" t="s">
        <v>58</v>
      </c>
      <c r="B70" s="34"/>
      <c r="C70" s="34"/>
      <c r="D70" s="35"/>
      <c r="E70" s="35"/>
      <c r="F70" s="35"/>
      <c r="G70" s="35"/>
      <c r="H70" s="35"/>
      <c r="I70" s="35"/>
      <c r="J70" s="35"/>
      <c r="K70" s="35"/>
      <c r="L70" s="336">
        <f>J16</f>
        <v>0</v>
      </c>
      <c r="M70" s="336"/>
      <c r="N70" s="337" t="s">
        <v>59</v>
      </c>
      <c r="O70" s="337"/>
      <c r="P70" s="285"/>
      <c r="Q70" s="338">
        <f>MROUND(U75,10)</f>
        <v>0</v>
      </c>
      <c r="R70" s="338"/>
      <c r="S70" s="338"/>
      <c r="T70" s="35"/>
      <c r="U70" s="35"/>
      <c r="V70" s="35"/>
    </row>
    <row r="71" spans="1:22" hidden="1">
      <c r="A71" s="36"/>
      <c r="B71" s="35"/>
      <c r="C71" s="35"/>
      <c r="D71" s="35"/>
      <c r="E71" s="35"/>
      <c r="F71" s="35"/>
      <c r="G71" s="35"/>
      <c r="H71" s="339" t="s">
        <v>60</v>
      </c>
      <c r="I71" s="339"/>
      <c r="J71" s="339"/>
      <c r="K71" s="286"/>
      <c r="L71" s="200">
        <v>250000</v>
      </c>
      <c r="M71" s="285"/>
      <c r="N71" s="288"/>
      <c r="O71" s="288"/>
      <c r="P71" s="288"/>
      <c r="Q71" s="340" t="str">
        <f>IF(Q70&lt;250000,"0","0")</f>
        <v>0</v>
      </c>
      <c r="R71" s="340"/>
      <c r="S71" s="340"/>
      <c r="T71" s="32"/>
      <c r="U71" s="32"/>
      <c r="V71" s="32"/>
    </row>
    <row r="72" spans="1:22" hidden="1">
      <c r="A72" s="32"/>
      <c r="B72" s="35"/>
      <c r="C72" s="35"/>
      <c r="D72" s="35"/>
      <c r="E72" s="35"/>
      <c r="F72" s="35"/>
      <c r="G72" s="35"/>
      <c r="H72" s="334" t="s">
        <v>61</v>
      </c>
      <c r="I72" s="334"/>
      <c r="J72" s="334"/>
      <c r="K72" s="287"/>
      <c r="L72" s="200">
        <v>250001</v>
      </c>
      <c r="M72" s="335">
        <v>500000</v>
      </c>
      <c r="N72" s="335"/>
      <c r="O72" s="37">
        <v>0.05</v>
      </c>
      <c r="P72" s="37"/>
      <c r="Q72" s="332">
        <f>IF(U72&gt;12500,12500,U72)</f>
        <v>0</v>
      </c>
      <c r="R72" s="332"/>
      <c r="S72" s="332"/>
      <c r="T72" s="32"/>
      <c r="U72" s="32">
        <f>IF(Q70&gt;L71,(Q70-250000)*5%,0)</f>
        <v>0</v>
      </c>
      <c r="V72" s="32"/>
    </row>
    <row r="73" spans="1:22" hidden="1">
      <c r="A73" s="333" t="s">
        <v>62</v>
      </c>
      <c r="B73" s="333"/>
      <c r="C73" s="333"/>
      <c r="D73" s="333"/>
      <c r="E73" s="333"/>
      <c r="F73" s="333"/>
      <c r="G73" s="201"/>
      <c r="H73" s="334" t="s">
        <v>61</v>
      </c>
      <c r="I73" s="334"/>
      <c r="J73" s="334"/>
      <c r="K73" s="287"/>
      <c r="L73" s="200">
        <v>500001</v>
      </c>
      <c r="M73" s="335">
        <v>1000000</v>
      </c>
      <c r="N73" s="335"/>
      <c r="O73" s="37">
        <v>0.2</v>
      </c>
      <c r="P73" s="37"/>
      <c r="Q73" s="332">
        <f>IF(U73&gt;100000,100000,U73)</f>
        <v>0</v>
      </c>
      <c r="R73" s="332"/>
      <c r="S73" s="332"/>
      <c r="T73" s="32"/>
      <c r="U73" s="32">
        <f>IF(Q70&gt;500000,(Q70-M72)*20%,0)</f>
        <v>0</v>
      </c>
      <c r="V73" s="32" t="e">
        <f>IF(V74&lt;1,0,V74)</f>
        <v>#REF!</v>
      </c>
    </row>
    <row r="74" spans="1:22" hidden="1">
      <c r="A74" s="36"/>
      <c r="B74" s="35"/>
      <c r="C74" s="35"/>
      <c r="D74" s="35"/>
      <c r="E74" s="35"/>
      <c r="F74" s="35"/>
      <c r="G74" s="35"/>
      <c r="H74" s="334" t="s">
        <v>63</v>
      </c>
      <c r="I74" s="334"/>
      <c r="J74" s="334"/>
      <c r="K74" s="287"/>
      <c r="L74" s="200">
        <v>1000000</v>
      </c>
      <c r="M74" s="335"/>
      <c r="N74" s="335"/>
      <c r="O74" s="37">
        <v>0.3</v>
      </c>
      <c r="P74" s="37"/>
      <c r="Q74" s="332">
        <f>IF(Q70&gt;1000000,(Q70-M73)*30%,0)</f>
        <v>0</v>
      </c>
      <c r="R74" s="332"/>
      <c r="S74" s="332"/>
      <c r="T74" s="32"/>
      <c r="U74" s="38">
        <f>-L70</f>
        <v>0</v>
      </c>
      <c r="V74" s="32" t="e">
        <f>IF(V75&gt;V76,V76,V75)</f>
        <v>#REF!</v>
      </c>
    </row>
    <row r="75" spans="1:22" ht="14.4" hidden="1">
      <c r="A75" s="32"/>
      <c r="B75" s="35"/>
      <c r="C75" s="35"/>
      <c r="D75" s="285"/>
      <c r="E75" s="285"/>
      <c r="F75" s="285"/>
      <c r="G75" s="285"/>
      <c r="H75" s="330" t="s">
        <v>64</v>
      </c>
      <c r="I75" s="330"/>
      <c r="J75" s="330"/>
      <c r="K75" s="330"/>
      <c r="L75" s="330"/>
      <c r="M75" s="330"/>
      <c r="N75" s="331">
        <f>IF(Q70&lt;500000.5,12500,0)</f>
        <v>12500</v>
      </c>
      <c r="O75" s="331"/>
      <c r="P75" s="331"/>
      <c r="Q75" s="331"/>
      <c r="R75" s="331"/>
      <c r="S75" s="331"/>
      <c r="T75" s="32"/>
      <c r="U75" s="32">
        <f>IF(L70&lt;1,U74,L70)</f>
        <v>0</v>
      </c>
      <c r="V75" s="39">
        <f>IF(150000-U52=0,U54,150000-U52)</f>
        <v>150000</v>
      </c>
    </row>
    <row r="76" spans="1:22" hidden="1">
      <c r="A76" s="36"/>
      <c r="B76" s="35"/>
      <c r="C76" s="35"/>
      <c r="D76" s="285"/>
      <c r="E76" s="285"/>
      <c r="F76" s="285"/>
      <c r="G76" s="285"/>
      <c r="H76" s="35" t="s">
        <v>65</v>
      </c>
      <c r="I76" s="35"/>
      <c r="J76" s="202"/>
      <c r="K76" s="202"/>
      <c r="L76" s="34"/>
      <c r="M76" s="35"/>
      <c r="N76" s="36"/>
      <c r="O76" s="36"/>
      <c r="P76" s="36"/>
      <c r="Q76" s="332">
        <f>IF((Q71+Q72+Q73+Q74-N75)&lt;1,0,Q71+Q72+Q73+Q74-N75)</f>
        <v>0</v>
      </c>
      <c r="R76" s="332"/>
      <c r="S76" s="332"/>
      <c r="T76" s="32"/>
      <c r="U76" s="38">
        <f>150000-U52</f>
        <v>150000</v>
      </c>
      <c r="V76" s="32" t="e">
        <f>IF(#REF!&gt;U54,U54,#REF!)</f>
        <v>#REF!</v>
      </c>
    </row>
    <row r="77" spans="1:22" hidden="1">
      <c r="A77" s="40"/>
      <c r="B77" s="203"/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40"/>
      <c r="O77" s="40"/>
      <c r="P77" s="40"/>
      <c r="Q77" s="40"/>
      <c r="R77" s="40"/>
      <c r="S77" s="40"/>
      <c r="T77" s="40"/>
      <c r="U77" s="40"/>
      <c r="V77" s="40"/>
    </row>
    <row r="78" spans="1:22" hidden="1">
      <c r="A78" s="31" t="s">
        <v>86</v>
      </c>
      <c r="B78" s="199"/>
      <c r="C78" s="199"/>
      <c r="D78" s="199"/>
      <c r="E78" s="199"/>
      <c r="F78" s="199"/>
      <c r="G78" s="199"/>
      <c r="H78" s="35"/>
      <c r="I78" s="35"/>
      <c r="J78" s="35"/>
      <c r="K78" s="35"/>
      <c r="L78" s="35"/>
      <c r="M78" s="35"/>
      <c r="N78" s="32"/>
      <c r="O78" s="289"/>
      <c r="P78" s="289"/>
      <c r="Q78" s="289"/>
      <c r="R78" s="32"/>
      <c r="S78" s="32"/>
      <c r="T78" s="32"/>
      <c r="U78" s="32"/>
      <c r="V78" s="32"/>
    </row>
    <row r="79" spans="1:22" ht="14.4" hidden="1">
      <c r="A79" s="33" t="s">
        <v>58</v>
      </c>
      <c r="B79" s="34"/>
      <c r="C79" s="34"/>
      <c r="D79" s="35"/>
      <c r="E79" s="35"/>
      <c r="F79" s="35"/>
      <c r="G79" s="35"/>
      <c r="H79" s="35"/>
      <c r="I79" s="35"/>
      <c r="J79" s="35"/>
      <c r="K79" s="35"/>
      <c r="L79" s="336">
        <f>K16</f>
        <v>0</v>
      </c>
      <c r="M79" s="336"/>
      <c r="N79" s="337" t="s">
        <v>59</v>
      </c>
      <c r="O79" s="337"/>
      <c r="P79" s="285"/>
      <c r="Q79" s="338">
        <f>MROUND(U84,10)</f>
        <v>0</v>
      </c>
      <c r="R79" s="338"/>
      <c r="S79" s="338"/>
      <c r="T79" s="35"/>
      <c r="U79" s="35"/>
      <c r="V79" s="35"/>
    </row>
    <row r="80" spans="1:22" hidden="1">
      <c r="A80" s="36"/>
      <c r="B80" s="35"/>
      <c r="C80" s="35"/>
      <c r="D80" s="35"/>
      <c r="E80" s="35"/>
      <c r="F80" s="35"/>
      <c r="G80" s="35"/>
      <c r="H80" s="339" t="s">
        <v>60</v>
      </c>
      <c r="I80" s="339"/>
      <c r="J80" s="339"/>
      <c r="K80" s="286"/>
      <c r="L80" s="200">
        <v>250000</v>
      </c>
      <c r="M80" s="285"/>
      <c r="N80" s="288"/>
      <c r="O80" s="288"/>
      <c r="P80" s="288"/>
      <c r="Q80" s="340" t="str">
        <f>IF(Q79&lt;250000,"0","0")</f>
        <v>0</v>
      </c>
      <c r="R80" s="340"/>
      <c r="S80" s="340"/>
      <c r="T80" s="32"/>
      <c r="U80" s="32"/>
      <c r="V80" s="32"/>
    </row>
    <row r="81" spans="1:22" hidden="1">
      <c r="A81" s="32"/>
      <c r="B81" s="35"/>
      <c r="C81" s="35"/>
      <c r="D81" s="35"/>
      <c r="E81" s="35"/>
      <c r="F81" s="35"/>
      <c r="G81" s="35"/>
      <c r="H81" s="334" t="s">
        <v>61</v>
      </c>
      <c r="I81" s="334"/>
      <c r="J81" s="334"/>
      <c r="K81" s="287"/>
      <c r="L81" s="200">
        <v>250001</v>
      </c>
      <c r="M81" s="335">
        <v>500000</v>
      </c>
      <c r="N81" s="335"/>
      <c r="O81" s="37">
        <v>0.05</v>
      </c>
      <c r="P81" s="37"/>
      <c r="Q81" s="332">
        <f>IF(U81&gt;12500,12500,U81)</f>
        <v>0</v>
      </c>
      <c r="R81" s="332"/>
      <c r="S81" s="332"/>
      <c r="T81" s="32"/>
      <c r="U81" s="32">
        <f>IF(Q79&gt;L80,(Q79-250000)*5%,0)</f>
        <v>0</v>
      </c>
      <c r="V81" s="32"/>
    </row>
    <row r="82" spans="1:22" hidden="1">
      <c r="A82" s="333" t="s">
        <v>62</v>
      </c>
      <c r="B82" s="333"/>
      <c r="C82" s="333"/>
      <c r="D82" s="333"/>
      <c r="E82" s="333"/>
      <c r="F82" s="333"/>
      <c r="G82" s="201"/>
      <c r="H82" s="334" t="s">
        <v>61</v>
      </c>
      <c r="I82" s="334"/>
      <c r="J82" s="334"/>
      <c r="K82" s="287"/>
      <c r="L82" s="200">
        <v>500001</v>
      </c>
      <c r="M82" s="335">
        <v>1000000</v>
      </c>
      <c r="N82" s="335"/>
      <c r="O82" s="37">
        <v>0.2</v>
      </c>
      <c r="P82" s="37"/>
      <c r="Q82" s="332">
        <f>IF(U82&gt;100000,100000,U82)</f>
        <v>0</v>
      </c>
      <c r="R82" s="332"/>
      <c r="S82" s="332"/>
      <c r="T82" s="32"/>
      <c r="U82" s="32">
        <f>IF(Q79&gt;500000,(Q79-M81)*20%,0)</f>
        <v>0</v>
      </c>
      <c r="V82" s="32" t="e">
        <f>IF(V83&lt;1,0,V83)</f>
        <v>#REF!</v>
      </c>
    </row>
    <row r="83" spans="1:22" hidden="1">
      <c r="A83" s="36"/>
      <c r="B83" s="35"/>
      <c r="C83" s="35"/>
      <c r="D83" s="35"/>
      <c r="E83" s="35"/>
      <c r="F83" s="35"/>
      <c r="G83" s="35"/>
      <c r="H83" s="334" t="s">
        <v>63</v>
      </c>
      <c r="I83" s="334"/>
      <c r="J83" s="334"/>
      <c r="K83" s="287"/>
      <c r="L83" s="200">
        <v>1000000</v>
      </c>
      <c r="M83" s="335"/>
      <c r="N83" s="335"/>
      <c r="O83" s="37">
        <v>0.3</v>
      </c>
      <c r="P83" s="37"/>
      <c r="Q83" s="332">
        <f>IF(Q79&gt;1000000,(Q79-M82)*30%,0)</f>
        <v>0</v>
      </c>
      <c r="R83" s="332"/>
      <c r="S83" s="332"/>
      <c r="T83" s="32"/>
      <c r="U83" s="38">
        <f>-L79</f>
        <v>0</v>
      </c>
      <c r="V83" s="32" t="e">
        <f>IF(V84&gt;V85,V85,V84)</f>
        <v>#REF!</v>
      </c>
    </row>
    <row r="84" spans="1:22" ht="14.4" hidden="1">
      <c r="A84" s="32"/>
      <c r="B84" s="35"/>
      <c r="C84" s="35"/>
      <c r="D84" s="285"/>
      <c r="E84" s="285"/>
      <c r="F84" s="285"/>
      <c r="G84" s="285"/>
      <c r="H84" s="330" t="s">
        <v>64</v>
      </c>
      <c r="I84" s="330"/>
      <c r="J84" s="330"/>
      <c r="K84" s="330"/>
      <c r="L84" s="330"/>
      <c r="M84" s="330"/>
      <c r="N84" s="331">
        <f>IF(Q79&lt;500000.5,12500,0)</f>
        <v>12500</v>
      </c>
      <c r="O84" s="331"/>
      <c r="P84" s="331"/>
      <c r="Q84" s="331"/>
      <c r="R84" s="331"/>
      <c r="S84" s="331"/>
      <c r="T84" s="32"/>
      <c r="U84" s="32">
        <f>IF(L79&lt;1,U83,L79)</f>
        <v>0</v>
      </c>
      <c r="V84" s="39">
        <f>IF(150000-U61=0,U63,150000-U61)</f>
        <v>150000</v>
      </c>
    </row>
    <row r="85" spans="1:22" hidden="1">
      <c r="A85" s="36"/>
      <c r="B85" s="35"/>
      <c r="C85" s="35"/>
      <c r="D85" s="285"/>
      <c r="E85" s="285"/>
      <c r="F85" s="285"/>
      <c r="G85" s="285"/>
      <c r="H85" s="35" t="s">
        <v>65</v>
      </c>
      <c r="I85" s="35"/>
      <c r="J85" s="202"/>
      <c r="K85" s="202"/>
      <c r="L85" s="34"/>
      <c r="M85" s="35"/>
      <c r="N85" s="36"/>
      <c r="O85" s="36"/>
      <c r="P85" s="36"/>
      <c r="Q85" s="332">
        <f>IF((Q80+Q81+Q82+Q83-N84)&lt;1,0,Q80+Q81+Q82+Q83-N84)</f>
        <v>0</v>
      </c>
      <c r="R85" s="332"/>
      <c r="S85" s="332"/>
      <c r="T85" s="32"/>
      <c r="U85" s="38">
        <f>150000-U61</f>
        <v>150000</v>
      </c>
      <c r="V85" s="32" t="e">
        <f>IF(#REF!&gt;U63,U63,#REF!)</f>
        <v>#REF!</v>
      </c>
    </row>
    <row r="86" spans="1:22" hidden="1"/>
    <row r="87" spans="1:22" hidden="1">
      <c r="A87" s="41" t="s">
        <v>74</v>
      </c>
      <c r="B87" s="204"/>
      <c r="C87" s="204"/>
      <c r="D87" s="204"/>
      <c r="E87" s="204"/>
      <c r="F87" s="204"/>
      <c r="G87" s="204"/>
      <c r="H87" s="45"/>
      <c r="I87" s="45"/>
      <c r="J87" s="45"/>
      <c r="K87" s="45"/>
      <c r="L87" s="45"/>
      <c r="M87" s="45"/>
      <c r="N87" s="42"/>
      <c r="O87" s="291"/>
      <c r="P87" s="291"/>
      <c r="Q87" s="291"/>
      <c r="R87" s="42"/>
      <c r="S87" s="42"/>
      <c r="T87" s="42"/>
      <c r="U87" s="42"/>
      <c r="V87" s="42"/>
    </row>
    <row r="88" spans="1:22" ht="14.4" hidden="1">
      <c r="A88" s="43" t="s">
        <v>58</v>
      </c>
      <c r="B88" s="44"/>
      <c r="C88" s="44"/>
      <c r="D88" s="45"/>
      <c r="E88" s="45"/>
      <c r="F88" s="45"/>
      <c r="G88" s="45"/>
      <c r="H88" s="45"/>
      <c r="I88" s="45"/>
      <c r="J88" s="45"/>
      <c r="K88" s="45"/>
      <c r="L88" s="325">
        <f>L16</f>
        <v>0</v>
      </c>
      <c r="M88" s="325"/>
      <c r="N88" s="326" t="s">
        <v>59</v>
      </c>
      <c r="O88" s="326"/>
      <c r="P88" s="290"/>
      <c r="Q88" s="327">
        <f>MROUND(U93,10)</f>
        <v>0</v>
      </c>
      <c r="R88" s="327"/>
      <c r="S88" s="327"/>
      <c r="T88" s="45"/>
      <c r="U88" s="45"/>
      <c r="V88" s="45"/>
    </row>
    <row r="89" spans="1:22" hidden="1">
      <c r="A89" s="46"/>
      <c r="B89" s="45"/>
      <c r="C89" s="45"/>
      <c r="D89" s="45"/>
      <c r="E89" s="45"/>
      <c r="F89" s="45"/>
      <c r="G89" s="45"/>
      <c r="H89" s="328" t="s">
        <v>60</v>
      </c>
      <c r="I89" s="328"/>
      <c r="J89" s="328"/>
      <c r="K89" s="292"/>
      <c r="L89" s="205">
        <v>250000</v>
      </c>
      <c r="M89" s="290"/>
      <c r="N89" s="294"/>
      <c r="O89" s="294"/>
      <c r="P89" s="294"/>
      <c r="Q89" s="329" t="str">
        <f>IF(Q88&lt;250000,"0","0")</f>
        <v>0</v>
      </c>
      <c r="R89" s="329"/>
      <c r="S89" s="329"/>
      <c r="T89" s="42"/>
      <c r="U89" s="42"/>
      <c r="V89" s="42"/>
    </row>
    <row r="90" spans="1:22" hidden="1">
      <c r="A90" s="42"/>
      <c r="B90" s="45"/>
      <c r="C90" s="45"/>
      <c r="D90" s="45"/>
      <c r="E90" s="45"/>
      <c r="F90" s="45"/>
      <c r="G90" s="45"/>
      <c r="H90" s="323" t="s">
        <v>61</v>
      </c>
      <c r="I90" s="323"/>
      <c r="J90" s="323"/>
      <c r="K90" s="293"/>
      <c r="L90" s="205">
        <v>250001</v>
      </c>
      <c r="M90" s="324">
        <v>500000</v>
      </c>
      <c r="N90" s="324"/>
      <c r="O90" s="47">
        <v>0.05</v>
      </c>
      <c r="P90" s="47"/>
      <c r="Q90" s="320">
        <f>IF(U90&gt;12500,12500,U90)</f>
        <v>0</v>
      </c>
      <c r="R90" s="320"/>
      <c r="S90" s="320"/>
      <c r="T90" s="42"/>
      <c r="U90" s="42">
        <f>IF(Q88&gt;L89,(Q88-250000)*5%,0)</f>
        <v>0</v>
      </c>
      <c r="V90" s="42"/>
    </row>
    <row r="91" spans="1:22" hidden="1">
      <c r="A91" s="322" t="s">
        <v>62</v>
      </c>
      <c r="B91" s="322"/>
      <c r="C91" s="322"/>
      <c r="D91" s="322"/>
      <c r="E91" s="322"/>
      <c r="F91" s="322"/>
      <c r="G91" s="206"/>
      <c r="H91" s="323" t="s">
        <v>61</v>
      </c>
      <c r="I91" s="323"/>
      <c r="J91" s="323"/>
      <c r="K91" s="293"/>
      <c r="L91" s="205">
        <v>500001</v>
      </c>
      <c r="M91" s="324">
        <v>1000000</v>
      </c>
      <c r="N91" s="324"/>
      <c r="O91" s="47">
        <v>0.2</v>
      </c>
      <c r="P91" s="47"/>
      <c r="Q91" s="320">
        <f>IF(U91&gt;100000,100000,U91)</f>
        <v>0</v>
      </c>
      <c r="R91" s="320"/>
      <c r="S91" s="320"/>
      <c r="T91" s="42"/>
      <c r="U91" s="42">
        <f>IF(Q88&gt;500000,(Q88-M90)*20%,0)</f>
        <v>0</v>
      </c>
      <c r="V91" s="42" t="e">
        <f>IF(V92&lt;1,0,V92)</f>
        <v>#REF!</v>
      </c>
    </row>
    <row r="92" spans="1:22" hidden="1">
      <c r="A92" s="46"/>
      <c r="B92" s="45"/>
      <c r="C92" s="45"/>
      <c r="D92" s="45"/>
      <c r="E92" s="45"/>
      <c r="F92" s="45"/>
      <c r="G92" s="45"/>
      <c r="H92" s="323" t="s">
        <v>63</v>
      </c>
      <c r="I92" s="323"/>
      <c r="J92" s="323"/>
      <c r="K92" s="293"/>
      <c r="L92" s="205">
        <v>1000000</v>
      </c>
      <c r="M92" s="324"/>
      <c r="N92" s="324"/>
      <c r="O92" s="47">
        <v>0.3</v>
      </c>
      <c r="P92" s="47"/>
      <c r="Q92" s="320">
        <f>IF(Q88&gt;1000000,(Q88-M91)*30%,0)</f>
        <v>0</v>
      </c>
      <c r="R92" s="320"/>
      <c r="S92" s="320"/>
      <c r="T92" s="42"/>
      <c r="U92" s="48">
        <f>-L88</f>
        <v>0</v>
      </c>
      <c r="V92" s="42" t="e">
        <f>IF(V93&gt;V94,V94,V93)</f>
        <v>#REF!</v>
      </c>
    </row>
    <row r="93" spans="1:22" ht="14.4" hidden="1">
      <c r="A93" s="42"/>
      <c r="B93" s="45"/>
      <c r="C93" s="45"/>
      <c r="D93" s="290"/>
      <c r="E93" s="290"/>
      <c r="F93" s="290"/>
      <c r="G93" s="290"/>
      <c r="H93" s="318" t="s">
        <v>64</v>
      </c>
      <c r="I93" s="318"/>
      <c r="J93" s="318"/>
      <c r="K93" s="318"/>
      <c r="L93" s="318"/>
      <c r="M93" s="318"/>
      <c r="N93" s="319">
        <f>IF(Q88&lt;500000.5,12500,0)</f>
        <v>12500</v>
      </c>
      <c r="O93" s="319"/>
      <c r="P93" s="319"/>
      <c r="Q93" s="319"/>
      <c r="R93" s="319"/>
      <c r="S93" s="319"/>
      <c r="T93" s="42"/>
      <c r="U93" s="42">
        <f>IF(L88&lt;1,U92,L88)</f>
        <v>0</v>
      </c>
      <c r="V93" s="49">
        <f>IF(150000-U70=0,U72,150000-U70)</f>
        <v>150000</v>
      </c>
    </row>
    <row r="94" spans="1:22" hidden="1">
      <c r="A94" s="46"/>
      <c r="B94" s="45"/>
      <c r="C94" s="45"/>
      <c r="D94" s="290"/>
      <c r="E94" s="290"/>
      <c r="F94" s="290"/>
      <c r="G94" s="290"/>
      <c r="H94" s="45" t="s">
        <v>65</v>
      </c>
      <c r="I94" s="45"/>
      <c r="J94" s="207"/>
      <c r="K94" s="207"/>
      <c r="L94" s="44"/>
      <c r="M94" s="45"/>
      <c r="N94" s="46"/>
      <c r="O94" s="46"/>
      <c r="P94" s="46"/>
      <c r="Q94" s="320">
        <f>IF((Q89+Q90+Q91+Q92-N93)&lt;1,0,Q89+Q90+Q91+Q92-N93)</f>
        <v>0</v>
      </c>
      <c r="R94" s="320"/>
      <c r="S94" s="320"/>
      <c r="T94" s="42"/>
      <c r="U94" s="48">
        <f>150000-U70</f>
        <v>150000</v>
      </c>
      <c r="V94" s="42" t="e">
        <f>IF(#REF!&gt;U72,U72,#REF!)</f>
        <v>#REF!</v>
      </c>
    </row>
    <row r="95" spans="1:22" hidden="1">
      <c r="A95" s="50"/>
      <c r="B95" s="208"/>
      <c r="C95" s="208"/>
      <c r="D95" s="208"/>
      <c r="E95" s="208"/>
      <c r="F95" s="208"/>
      <c r="G95" s="208"/>
      <c r="H95" s="208"/>
      <c r="I95" s="208"/>
      <c r="J95" s="208"/>
      <c r="K95" s="208"/>
      <c r="L95" s="208"/>
      <c r="M95" s="208"/>
      <c r="N95" s="50"/>
      <c r="O95" s="50"/>
      <c r="P95" s="50"/>
      <c r="Q95" s="50"/>
      <c r="R95" s="50"/>
      <c r="S95" s="50"/>
      <c r="T95" s="50"/>
      <c r="U95" s="50"/>
      <c r="V95" s="50"/>
    </row>
    <row r="96" spans="1:22" hidden="1">
      <c r="A96" s="41" t="s">
        <v>87</v>
      </c>
      <c r="B96" s="204"/>
      <c r="C96" s="204"/>
      <c r="D96" s="204"/>
      <c r="E96" s="204"/>
      <c r="F96" s="204"/>
      <c r="G96" s="204"/>
      <c r="H96" s="45"/>
      <c r="I96" s="45"/>
      <c r="J96" s="45"/>
      <c r="K96" s="45"/>
      <c r="L96" s="45"/>
      <c r="M96" s="45"/>
      <c r="N96" s="42"/>
      <c r="O96" s="291"/>
      <c r="P96" s="291"/>
      <c r="Q96" s="291"/>
      <c r="R96" s="42"/>
      <c r="S96" s="42"/>
      <c r="T96" s="42"/>
      <c r="U96" s="42"/>
      <c r="V96" s="42"/>
    </row>
    <row r="97" spans="1:22" ht="14.4" hidden="1">
      <c r="A97" s="43" t="s">
        <v>58</v>
      </c>
      <c r="B97" s="44"/>
      <c r="C97" s="44"/>
      <c r="D97" s="45"/>
      <c r="E97" s="45"/>
      <c r="F97" s="45"/>
      <c r="G97" s="45"/>
      <c r="H97" s="45"/>
      <c r="I97" s="45"/>
      <c r="J97" s="45"/>
      <c r="K97" s="45"/>
      <c r="L97" s="325">
        <f>M16</f>
        <v>0</v>
      </c>
      <c r="M97" s="325"/>
      <c r="N97" s="326" t="s">
        <v>59</v>
      </c>
      <c r="O97" s="326"/>
      <c r="P97" s="290"/>
      <c r="Q97" s="327">
        <f>MROUND(U102,10)</f>
        <v>0</v>
      </c>
      <c r="R97" s="327"/>
      <c r="S97" s="327"/>
      <c r="T97" s="45"/>
      <c r="U97" s="45"/>
      <c r="V97" s="45"/>
    </row>
    <row r="98" spans="1:22" hidden="1">
      <c r="A98" s="46"/>
      <c r="B98" s="45"/>
      <c r="C98" s="45"/>
      <c r="D98" s="45"/>
      <c r="E98" s="45"/>
      <c r="F98" s="45"/>
      <c r="G98" s="45"/>
      <c r="H98" s="328" t="s">
        <v>60</v>
      </c>
      <c r="I98" s="328"/>
      <c r="J98" s="328"/>
      <c r="K98" s="292"/>
      <c r="L98" s="205">
        <v>250000</v>
      </c>
      <c r="M98" s="290"/>
      <c r="N98" s="294"/>
      <c r="O98" s="294"/>
      <c r="P98" s="294"/>
      <c r="Q98" s="329" t="str">
        <f>IF(Q97&lt;250000,"0","0")</f>
        <v>0</v>
      </c>
      <c r="R98" s="329"/>
      <c r="S98" s="329"/>
      <c r="T98" s="42"/>
      <c r="U98" s="42"/>
      <c r="V98" s="42"/>
    </row>
    <row r="99" spans="1:22" hidden="1">
      <c r="A99" s="42"/>
      <c r="B99" s="45"/>
      <c r="C99" s="45"/>
      <c r="D99" s="45"/>
      <c r="E99" s="45"/>
      <c r="F99" s="45"/>
      <c r="G99" s="45"/>
      <c r="H99" s="323" t="s">
        <v>61</v>
      </c>
      <c r="I99" s="323"/>
      <c r="J99" s="323"/>
      <c r="K99" s="293"/>
      <c r="L99" s="205">
        <v>250001</v>
      </c>
      <c r="M99" s="324">
        <v>500000</v>
      </c>
      <c r="N99" s="324"/>
      <c r="O99" s="47">
        <v>0.05</v>
      </c>
      <c r="P99" s="47"/>
      <c r="Q99" s="320">
        <f>IF(U99&gt;12500,12500,U99)</f>
        <v>0</v>
      </c>
      <c r="R99" s="320"/>
      <c r="S99" s="320"/>
      <c r="T99" s="42"/>
      <c r="U99" s="42">
        <f>IF(Q97&gt;L98,(Q97-250000)*5%,0)</f>
        <v>0</v>
      </c>
      <c r="V99" s="42"/>
    </row>
    <row r="100" spans="1:22" hidden="1">
      <c r="A100" s="322" t="s">
        <v>62</v>
      </c>
      <c r="B100" s="322"/>
      <c r="C100" s="322"/>
      <c r="D100" s="322"/>
      <c r="E100" s="322"/>
      <c r="F100" s="322"/>
      <c r="G100" s="206"/>
      <c r="H100" s="323" t="s">
        <v>61</v>
      </c>
      <c r="I100" s="323"/>
      <c r="J100" s="323"/>
      <c r="K100" s="293"/>
      <c r="L100" s="205">
        <v>500001</v>
      </c>
      <c r="M100" s="324">
        <v>1000000</v>
      </c>
      <c r="N100" s="324"/>
      <c r="O100" s="47">
        <v>0.2</v>
      </c>
      <c r="P100" s="47"/>
      <c r="Q100" s="320">
        <f>IF(U100&gt;100000,100000,U100)</f>
        <v>0</v>
      </c>
      <c r="R100" s="320"/>
      <c r="S100" s="320"/>
      <c r="T100" s="42"/>
      <c r="U100" s="42">
        <f>IF(Q97&gt;500000,(Q97-M99)*20%,0)</f>
        <v>0</v>
      </c>
      <c r="V100" s="42" t="e">
        <f>IF(V101&lt;1,0,V101)</f>
        <v>#REF!</v>
      </c>
    </row>
    <row r="101" spans="1:22" hidden="1">
      <c r="A101" s="46"/>
      <c r="B101" s="45"/>
      <c r="C101" s="45"/>
      <c r="D101" s="45"/>
      <c r="E101" s="45"/>
      <c r="F101" s="45"/>
      <c r="G101" s="45"/>
      <c r="H101" s="323" t="s">
        <v>63</v>
      </c>
      <c r="I101" s="323"/>
      <c r="J101" s="323"/>
      <c r="K101" s="293"/>
      <c r="L101" s="205">
        <v>1000000</v>
      </c>
      <c r="M101" s="324"/>
      <c r="N101" s="324"/>
      <c r="O101" s="47">
        <v>0.3</v>
      </c>
      <c r="P101" s="47"/>
      <c r="Q101" s="320">
        <f>IF(Q97&gt;1000000,(Q97-M100)*30%,0)</f>
        <v>0</v>
      </c>
      <c r="R101" s="320"/>
      <c r="S101" s="320"/>
      <c r="T101" s="42"/>
      <c r="U101" s="48">
        <f>-L97</f>
        <v>0</v>
      </c>
      <c r="V101" s="42" t="e">
        <f>IF(V102&gt;V103,V103,V102)</f>
        <v>#REF!</v>
      </c>
    </row>
    <row r="102" spans="1:22" ht="14.4" hidden="1">
      <c r="A102" s="42"/>
      <c r="B102" s="45"/>
      <c r="C102" s="45"/>
      <c r="D102" s="290"/>
      <c r="E102" s="290"/>
      <c r="F102" s="290"/>
      <c r="G102" s="290"/>
      <c r="H102" s="318" t="s">
        <v>64</v>
      </c>
      <c r="I102" s="318"/>
      <c r="J102" s="318"/>
      <c r="K102" s="318"/>
      <c r="L102" s="318"/>
      <c r="M102" s="318"/>
      <c r="N102" s="319">
        <f>IF(Q97&lt;500000.5,12500,0)</f>
        <v>12500</v>
      </c>
      <c r="O102" s="319"/>
      <c r="P102" s="319"/>
      <c r="Q102" s="319"/>
      <c r="R102" s="319"/>
      <c r="S102" s="319"/>
      <c r="T102" s="42"/>
      <c r="U102" s="42">
        <f>IF(L97&lt;1,U101,L97)</f>
        <v>0</v>
      </c>
      <c r="V102" s="49">
        <f>IF(150000-U79=0,U81,150000-U79)</f>
        <v>150000</v>
      </c>
    </row>
    <row r="103" spans="1:22" hidden="1">
      <c r="A103" s="46"/>
      <c r="B103" s="45"/>
      <c r="C103" s="45"/>
      <c r="D103" s="290"/>
      <c r="E103" s="290"/>
      <c r="F103" s="290"/>
      <c r="G103" s="290"/>
      <c r="H103" s="45" t="s">
        <v>65</v>
      </c>
      <c r="I103" s="45"/>
      <c r="J103" s="207"/>
      <c r="K103" s="207"/>
      <c r="L103" s="44"/>
      <c r="M103" s="45"/>
      <c r="N103" s="46"/>
      <c r="O103" s="46"/>
      <c r="P103" s="46"/>
      <c r="Q103" s="320">
        <f>IF((Q98+Q99+Q100+Q101-N102)&lt;1,0,Q98+Q99+Q100+Q101-N102)</f>
        <v>0</v>
      </c>
      <c r="R103" s="320"/>
      <c r="S103" s="320"/>
      <c r="T103" s="42"/>
      <c r="U103" s="48">
        <f>150000-U79</f>
        <v>150000</v>
      </c>
      <c r="V103" s="42" t="e">
        <f>IF(#REF!&gt;U81,U81,#REF!)</f>
        <v>#REF!</v>
      </c>
    </row>
    <row r="104" spans="1:22" hidden="1"/>
    <row r="105" spans="1:22" ht="33" hidden="1" customHeight="1">
      <c r="A105" s="4" t="s">
        <v>88</v>
      </c>
    </row>
    <row r="106" spans="1:22" ht="14.4" hidden="1">
      <c r="A106" s="13" t="s">
        <v>58</v>
      </c>
      <c r="B106" s="14"/>
      <c r="C106" s="14"/>
      <c r="D106" s="15"/>
      <c r="E106" s="15"/>
      <c r="F106" s="15"/>
      <c r="G106" s="15"/>
      <c r="H106" s="15"/>
      <c r="I106" s="15"/>
      <c r="J106" s="15"/>
      <c r="K106" s="15"/>
      <c r="L106" s="274">
        <f>C16</f>
        <v>2000000</v>
      </c>
      <c r="M106" s="274"/>
      <c r="N106" s="275" t="s">
        <v>59</v>
      </c>
      <c r="O106" s="275"/>
      <c r="P106" s="275"/>
      <c r="Q106" s="276">
        <f>MROUND(L106,10)</f>
        <v>2000000</v>
      </c>
      <c r="R106" s="276"/>
      <c r="S106" s="276"/>
      <c r="T106" s="15"/>
      <c r="U106" s="15"/>
      <c r="V106" s="15"/>
    </row>
    <row r="107" spans="1:22" hidden="1">
      <c r="A107" s="16"/>
      <c r="B107" s="15"/>
      <c r="C107" s="15"/>
      <c r="D107" s="15"/>
      <c r="E107" s="15"/>
      <c r="F107" s="15"/>
      <c r="G107" s="15"/>
      <c r="H107" s="277" t="s">
        <v>60</v>
      </c>
      <c r="I107" s="277"/>
      <c r="J107" s="277"/>
      <c r="K107" s="277"/>
      <c r="L107" s="190">
        <v>250000</v>
      </c>
      <c r="M107" s="275"/>
      <c r="N107" s="271"/>
      <c r="O107" s="271"/>
      <c r="P107" s="271"/>
      <c r="Q107" s="269" t="str">
        <f>IF(Q106&lt;250000,"0","0")</f>
        <v>0</v>
      </c>
      <c r="R107" s="269"/>
      <c r="S107" s="269"/>
      <c r="T107" s="12"/>
      <c r="U107" s="12"/>
      <c r="V107" s="12"/>
    </row>
    <row r="108" spans="1:22" hidden="1">
      <c r="A108" s="12"/>
      <c r="B108" s="15"/>
      <c r="C108" s="15"/>
      <c r="D108" s="15"/>
      <c r="E108" s="15"/>
      <c r="F108" s="15"/>
      <c r="G108" s="15"/>
      <c r="H108" s="270" t="s">
        <v>61</v>
      </c>
      <c r="I108" s="270"/>
      <c r="J108" s="270"/>
      <c r="K108" s="270"/>
      <c r="L108" s="190">
        <v>250001</v>
      </c>
      <c r="M108" s="275">
        <v>500000</v>
      </c>
      <c r="N108" s="271"/>
      <c r="O108" s="17">
        <v>0.05</v>
      </c>
      <c r="P108" s="17"/>
      <c r="Q108" s="272">
        <f>IF(U108&gt;12499,12500,U108)</f>
        <v>12500</v>
      </c>
      <c r="R108" s="272"/>
      <c r="S108" s="272"/>
      <c r="T108" s="12"/>
      <c r="U108" s="12">
        <f>IF(Q106&gt;L107,(Q106-250000)*5%,0)</f>
        <v>87500</v>
      </c>
      <c r="V108" s="12"/>
    </row>
    <row r="109" spans="1:22" hidden="1">
      <c r="A109" s="12"/>
      <c r="B109" s="15"/>
      <c r="C109" s="15"/>
      <c r="D109" s="15"/>
      <c r="E109" s="15"/>
      <c r="F109" s="15"/>
      <c r="G109" s="15"/>
      <c r="H109" s="270"/>
      <c r="I109" s="270"/>
      <c r="J109" s="270"/>
      <c r="K109" s="270"/>
      <c r="L109" s="190">
        <v>500001</v>
      </c>
      <c r="M109" s="275">
        <v>750000</v>
      </c>
      <c r="N109" s="271"/>
      <c r="O109" s="17">
        <v>0.1</v>
      </c>
      <c r="P109" s="17"/>
      <c r="Q109" s="272">
        <f>IF(U109&gt;24999,25000,U109)</f>
        <v>25000</v>
      </c>
      <c r="R109" s="272"/>
      <c r="S109" s="272"/>
      <c r="T109" s="12"/>
      <c r="U109" s="12">
        <f>IF(Q106&gt;500000,(Q106-500000)*10%,0)</f>
        <v>150000</v>
      </c>
      <c r="V109" s="12"/>
    </row>
    <row r="110" spans="1:22" hidden="1">
      <c r="A110" s="273" t="s">
        <v>62</v>
      </c>
      <c r="B110" s="191"/>
      <c r="C110" s="191"/>
      <c r="D110" s="191"/>
      <c r="E110" s="191"/>
      <c r="F110" s="191"/>
      <c r="G110" s="191"/>
      <c r="H110" s="270" t="s">
        <v>61</v>
      </c>
      <c r="I110" s="270"/>
      <c r="J110" s="270"/>
      <c r="K110" s="270"/>
      <c r="L110" s="190">
        <v>750001</v>
      </c>
      <c r="M110" s="275">
        <v>1000000</v>
      </c>
      <c r="N110" s="271"/>
      <c r="O110" s="17">
        <v>0.15</v>
      </c>
      <c r="P110" s="17"/>
      <c r="Q110" s="272">
        <f>IF(U110&gt;37499,37500,U110)</f>
        <v>37500</v>
      </c>
      <c r="R110" s="272"/>
      <c r="S110" s="272"/>
      <c r="T110" s="12"/>
      <c r="U110" s="12">
        <f>IF(Q106&gt;750000,(Q106-750000)*15%,0)</f>
        <v>187500</v>
      </c>
      <c r="V110" s="12" t="e">
        <f>IF(V113&lt;1,0,V113)</f>
        <v>#REF!</v>
      </c>
    </row>
    <row r="111" spans="1:22" hidden="1">
      <c r="A111" s="273"/>
      <c r="B111" s="191"/>
      <c r="C111" s="191"/>
      <c r="D111" s="191"/>
      <c r="E111" s="191"/>
      <c r="F111" s="191"/>
      <c r="G111" s="191"/>
      <c r="H111" s="270"/>
      <c r="I111" s="270"/>
      <c r="J111" s="270"/>
      <c r="K111" s="270"/>
      <c r="L111" s="190">
        <v>1000001</v>
      </c>
      <c r="M111" s="275">
        <v>1250000</v>
      </c>
      <c r="N111" s="271"/>
      <c r="O111" s="17">
        <v>0.2</v>
      </c>
      <c r="P111" s="17"/>
      <c r="Q111" s="272">
        <f>IF(U111&gt;49999,50000,U111)</f>
        <v>50000</v>
      </c>
      <c r="R111" s="272"/>
      <c r="S111" s="272"/>
      <c r="T111" s="12"/>
      <c r="U111" s="12">
        <f>IF(Q106&gt;1000000,(Q106-750000)*20%,0)</f>
        <v>250000</v>
      </c>
      <c r="V111" s="12"/>
    </row>
    <row r="112" spans="1:22" hidden="1">
      <c r="A112" s="273"/>
      <c r="B112" s="191"/>
      <c r="C112" s="191"/>
      <c r="D112" s="191"/>
      <c r="E112" s="191"/>
      <c r="F112" s="191"/>
      <c r="G112" s="191"/>
      <c r="H112" s="270"/>
      <c r="I112" s="270"/>
      <c r="J112" s="270"/>
      <c r="K112" s="270"/>
      <c r="L112" s="190">
        <v>1250001</v>
      </c>
      <c r="M112" s="275">
        <v>1500000</v>
      </c>
      <c r="N112" s="271"/>
      <c r="O112" s="17">
        <v>0.25</v>
      </c>
      <c r="P112" s="17"/>
      <c r="Q112" s="272">
        <f>IF(U112&gt;62499,62500,U112)</f>
        <v>62500</v>
      </c>
      <c r="R112" s="272"/>
      <c r="S112" s="272"/>
      <c r="T112" s="12"/>
      <c r="U112" s="12">
        <f>IF(Q106&gt;1250000,(Q106-1250000)*25%,0)</f>
        <v>187500</v>
      </c>
      <c r="V112" s="12"/>
    </row>
    <row r="113" spans="1:22" hidden="1">
      <c r="A113" s="16"/>
      <c r="B113" s="15"/>
      <c r="C113" s="15"/>
      <c r="D113" s="15"/>
      <c r="E113" s="15"/>
      <c r="F113" s="15"/>
      <c r="G113" s="15"/>
      <c r="H113" s="270" t="s">
        <v>63</v>
      </c>
      <c r="I113" s="270"/>
      <c r="J113" s="270"/>
      <c r="K113" s="270"/>
      <c r="L113" s="190">
        <v>1500001</v>
      </c>
      <c r="M113" s="275"/>
      <c r="N113" s="271"/>
      <c r="O113" s="17">
        <v>0.3</v>
      </c>
      <c r="P113" s="17"/>
      <c r="Q113" s="272">
        <f>U113</f>
        <v>150000</v>
      </c>
      <c r="R113" s="272"/>
      <c r="S113" s="272"/>
      <c r="T113" s="12"/>
      <c r="U113" s="12">
        <f>IF(Q106&gt;1500000,(Q106-1500000)*30%,0)</f>
        <v>150000</v>
      </c>
      <c r="V113" s="12" t="e">
        <f>IF(V114&gt;V115,V115,V114)</f>
        <v>#REF!</v>
      </c>
    </row>
    <row r="114" spans="1:22" ht="14.4" hidden="1">
      <c r="A114" s="12"/>
      <c r="B114" s="15"/>
      <c r="C114" s="15"/>
      <c r="D114" s="275"/>
      <c r="E114" s="275"/>
      <c r="F114" s="275"/>
      <c r="G114" s="275"/>
      <c r="H114" s="278" t="s">
        <v>64</v>
      </c>
      <c r="I114" s="278"/>
      <c r="J114" s="278"/>
      <c r="K114" s="278"/>
      <c r="L114" s="278"/>
      <c r="M114" s="278"/>
      <c r="N114" s="279">
        <f>IF(Q106&lt;500000.5,12500,0)</f>
        <v>0</v>
      </c>
      <c r="O114" s="279"/>
      <c r="P114" s="279"/>
      <c r="Q114" s="279"/>
      <c r="R114" s="279"/>
      <c r="S114" s="279"/>
      <c r="T114" s="12"/>
      <c r="U114" s="12">
        <f>IF(L106&lt;1,U113,L106)</f>
        <v>2000000</v>
      </c>
      <c r="V114" s="19">
        <f>IF(150000-W80=0,W82,150000-W80)</f>
        <v>150000</v>
      </c>
    </row>
    <row r="115" spans="1:22" hidden="1">
      <c r="A115" s="16"/>
      <c r="B115" s="15"/>
      <c r="C115" s="15"/>
      <c r="D115" s="275"/>
      <c r="E115" s="275"/>
      <c r="F115" s="275"/>
      <c r="G115" s="275"/>
      <c r="H115" s="15" t="s">
        <v>65</v>
      </c>
      <c r="I115" s="15"/>
      <c r="J115" s="192"/>
      <c r="K115" s="192"/>
      <c r="L115" s="14"/>
      <c r="M115" s="15"/>
      <c r="N115" s="16"/>
      <c r="O115" s="16"/>
      <c r="P115" s="16"/>
      <c r="Q115" s="272">
        <f>IF((Q107+Q108+Q109+Q110+Q111+Q112+Q113-N114)&lt;1,0,Q107+Q108+Q109+Q110+Q111+Q112+Q113-N114)</f>
        <v>337500</v>
      </c>
      <c r="R115" s="272"/>
      <c r="S115" s="272"/>
      <c r="T115" s="12"/>
      <c r="U115" s="18">
        <f>150000-W80</f>
        <v>150000</v>
      </c>
      <c r="V115" s="12" t="e">
        <f>IF(#REF!&gt;W82,W82,#REF!)</f>
        <v>#REF!</v>
      </c>
    </row>
    <row r="116" spans="1:22" s="6" customFormat="1" hidden="1">
      <c r="A116" s="72"/>
      <c r="B116" s="209"/>
      <c r="C116" s="209"/>
      <c r="D116" s="209"/>
      <c r="E116" s="209"/>
      <c r="F116" s="209"/>
      <c r="G116" s="209"/>
      <c r="H116" s="209"/>
      <c r="I116" s="209"/>
      <c r="J116" s="209"/>
      <c r="K116" s="209"/>
      <c r="L116" s="209"/>
      <c r="M116" s="209"/>
      <c r="N116" s="72"/>
      <c r="O116" s="72"/>
      <c r="P116" s="72"/>
      <c r="Q116" s="72"/>
      <c r="R116" s="72"/>
      <c r="S116" s="72"/>
      <c r="T116" s="72"/>
      <c r="U116" s="72"/>
      <c r="V116" s="72"/>
    </row>
    <row r="117" spans="1:22" hidden="1">
      <c r="A117" s="4" t="s">
        <v>89</v>
      </c>
    </row>
    <row r="118" spans="1:22" ht="14.4" hidden="1">
      <c r="A118" s="13" t="s">
        <v>58</v>
      </c>
      <c r="B118" s="14"/>
      <c r="C118" s="14"/>
      <c r="D118" s="15"/>
      <c r="E118" s="15"/>
      <c r="F118" s="15"/>
      <c r="G118" s="15"/>
      <c r="H118" s="15"/>
      <c r="I118" s="15"/>
      <c r="J118" s="15"/>
      <c r="K118" s="15"/>
      <c r="L118" s="274">
        <f>E16</f>
        <v>2000000</v>
      </c>
      <c r="M118" s="274"/>
      <c r="N118" s="275" t="s">
        <v>59</v>
      </c>
      <c r="O118" s="275"/>
      <c r="P118" s="275"/>
      <c r="Q118" s="276">
        <f>MROUND(L118,10)</f>
        <v>2000000</v>
      </c>
      <c r="R118" s="276"/>
      <c r="S118" s="276"/>
      <c r="T118" s="15"/>
      <c r="U118" s="15"/>
      <c r="V118" s="15"/>
    </row>
    <row r="119" spans="1:22" hidden="1">
      <c r="A119" s="16"/>
      <c r="B119" s="15"/>
      <c r="C119" s="15"/>
      <c r="D119" s="15"/>
      <c r="E119" s="15"/>
      <c r="F119" s="15"/>
      <c r="G119" s="15"/>
      <c r="H119" s="277" t="s">
        <v>60</v>
      </c>
      <c r="I119" s="277"/>
      <c r="J119" s="277"/>
      <c r="K119" s="277"/>
      <c r="L119" s="190">
        <v>250000</v>
      </c>
      <c r="M119" s="275"/>
      <c r="N119" s="271"/>
      <c r="O119" s="271"/>
      <c r="P119" s="271"/>
      <c r="Q119" s="269" t="str">
        <f>IF(Q118&lt;250000,"0","0")</f>
        <v>0</v>
      </c>
      <c r="R119" s="269"/>
      <c r="S119" s="269"/>
      <c r="T119" s="12"/>
      <c r="U119" s="12"/>
      <c r="V119" s="12"/>
    </row>
    <row r="120" spans="1:22" hidden="1">
      <c r="A120" s="12"/>
      <c r="B120" s="15"/>
      <c r="C120" s="15"/>
      <c r="D120" s="15"/>
      <c r="E120" s="15"/>
      <c r="F120" s="15"/>
      <c r="G120" s="15"/>
      <c r="H120" s="270" t="s">
        <v>61</v>
      </c>
      <c r="I120" s="270"/>
      <c r="J120" s="270"/>
      <c r="K120" s="270"/>
      <c r="L120" s="190">
        <v>250001</v>
      </c>
      <c r="M120" s="275">
        <v>500000</v>
      </c>
      <c r="N120" s="271"/>
      <c r="O120" s="17">
        <v>0.05</v>
      </c>
      <c r="P120" s="17"/>
      <c r="Q120" s="272">
        <f>IF(U120&gt;12499,12500,U120)</f>
        <v>12500</v>
      </c>
      <c r="R120" s="272"/>
      <c r="S120" s="272"/>
      <c r="T120" s="12"/>
      <c r="U120" s="12">
        <f>IF(Q118&gt;L119,(Q118-250000)*5%,0)</f>
        <v>87500</v>
      </c>
      <c r="V120" s="12"/>
    </row>
    <row r="121" spans="1:22" hidden="1">
      <c r="A121" s="12"/>
      <c r="B121" s="15"/>
      <c r="C121" s="15"/>
      <c r="D121" s="15"/>
      <c r="E121" s="15"/>
      <c r="F121" s="15"/>
      <c r="G121" s="15"/>
      <c r="H121" s="270"/>
      <c r="I121" s="270"/>
      <c r="J121" s="270"/>
      <c r="K121" s="270"/>
      <c r="L121" s="190">
        <v>500001</v>
      </c>
      <c r="M121" s="275">
        <v>750000</v>
      </c>
      <c r="N121" s="271"/>
      <c r="O121" s="17">
        <v>0.1</v>
      </c>
      <c r="P121" s="17"/>
      <c r="Q121" s="272">
        <f>IF(U121&gt;24999,25000,U121)</f>
        <v>25000</v>
      </c>
      <c r="R121" s="272"/>
      <c r="S121" s="272"/>
      <c r="T121" s="12"/>
      <c r="U121" s="12">
        <f>IF(Q118&gt;500000,(Q118-500000)*10%,0)</f>
        <v>150000</v>
      </c>
      <c r="V121" s="12"/>
    </row>
    <row r="122" spans="1:22" hidden="1">
      <c r="A122" s="273" t="s">
        <v>62</v>
      </c>
      <c r="B122" s="191"/>
      <c r="C122" s="191"/>
      <c r="D122" s="191"/>
      <c r="E122" s="191"/>
      <c r="F122" s="191"/>
      <c r="G122" s="191"/>
      <c r="H122" s="270" t="s">
        <v>61</v>
      </c>
      <c r="I122" s="270"/>
      <c r="J122" s="270"/>
      <c r="K122" s="270"/>
      <c r="L122" s="190">
        <v>750001</v>
      </c>
      <c r="M122" s="275">
        <v>1000000</v>
      </c>
      <c r="N122" s="271"/>
      <c r="O122" s="17">
        <v>0.15</v>
      </c>
      <c r="P122" s="17"/>
      <c r="Q122" s="272">
        <f>IF(U122&gt;37499,37500,U122)</f>
        <v>37500</v>
      </c>
      <c r="R122" s="272"/>
      <c r="S122" s="272"/>
      <c r="T122" s="12"/>
      <c r="U122" s="12">
        <f>IF(Q118&gt;750000,(Q118-750000)*15%,0)</f>
        <v>187500</v>
      </c>
      <c r="V122" s="12" t="e">
        <f>IF(V125&lt;1,0,V125)</f>
        <v>#REF!</v>
      </c>
    </row>
    <row r="123" spans="1:22" hidden="1">
      <c r="A123" s="273"/>
      <c r="B123" s="191"/>
      <c r="C123" s="191"/>
      <c r="D123" s="191"/>
      <c r="E123" s="191"/>
      <c r="F123" s="191"/>
      <c r="G123" s="191"/>
      <c r="H123" s="270"/>
      <c r="I123" s="270"/>
      <c r="J123" s="270"/>
      <c r="K123" s="270"/>
      <c r="L123" s="190">
        <v>1000001</v>
      </c>
      <c r="M123" s="275">
        <v>1250000</v>
      </c>
      <c r="N123" s="271"/>
      <c r="O123" s="17">
        <v>0.2</v>
      </c>
      <c r="P123" s="17"/>
      <c r="Q123" s="272">
        <f>IF(U123&gt;49999,50000,U123)</f>
        <v>50000</v>
      </c>
      <c r="R123" s="272"/>
      <c r="S123" s="272"/>
      <c r="T123" s="12"/>
      <c r="U123" s="12">
        <f>IF(Q118&gt;1000000,(Q118-750000)*20%,0)</f>
        <v>250000</v>
      </c>
      <c r="V123" s="12"/>
    </row>
    <row r="124" spans="1:22" hidden="1">
      <c r="A124" s="273"/>
      <c r="B124" s="191"/>
      <c r="C124" s="191"/>
      <c r="D124" s="191"/>
      <c r="E124" s="191"/>
      <c r="F124" s="191"/>
      <c r="G124" s="191"/>
      <c r="H124" s="270"/>
      <c r="I124" s="270"/>
      <c r="J124" s="270"/>
      <c r="K124" s="270"/>
      <c r="L124" s="190">
        <v>1250001</v>
      </c>
      <c r="M124" s="275">
        <v>1500000</v>
      </c>
      <c r="N124" s="271"/>
      <c r="O124" s="17">
        <v>0.25</v>
      </c>
      <c r="P124" s="17"/>
      <c r="Q124" s="272">
        <f>IF(U124&gt;62499,62500,U124)</f>
        <v>62500</v>
      </c>
      <c r="R124" s="272"/>
      <c r="S124" s="272"/>
      <c r="T124" s="12"/>
      <c r="U124" s="12">
        <f>IF(Q118&gt;1250000,(Q118-1250000)*25%,0)</f>
        <v>187500</v>
      </c>
      <c r="V124" s="12"/>
    </row>
    <row r="125" spans="1:22" hidden="1">
      <c r="A125" s="16"/>
      <c r="B125" s="15"/>
      <c r="C125" s="15"/>
      <c r="D125" s="15"/>
      <c r="E125" s="15"/>
      <c r="F125" s="15"/>
      <c r="G125" s="15"/>
      <c r="H125" s="270" t="s">
        <v>63</v>
      </c>
      <c r="I125" s="270"/>
      <c r="J125" s="270"/>
      <c r="K125" s="270"/>
      <c r="L125" s="190">
        <v>1500001</v>
      </c>
      <c r="M125" s="275"/>
      <c r="N125" s="271"/>
      <c r="O125" s="17">
        <v>0.3</v>
      </c>
      <c r="P125" s="17"/>
      <c r="Q125" s="272">
        <f>U125</f>
        <v>150000</v>
      </c>
      <c r="R125" s="272"/>
      <c r="S125" s="272"/>
      <c r="T125" s="12"/>
      <c r="U125" s="12">
        <f>IF(Q118&gt;1500000,(Q118-1500000)*30%,0)</f>
        <v>150000</v>
      </c>
      <c r="V125" s="12" t="e">
        <f>IF(V126&gt;V127,V127,V126)</f>
        <v>#REF!</v>
      </c>
    </row>
    <row r="126" spans="1:22" ht="14.4" hidden="1">
      <c r="A126" s="12"/>
      <c r="B126" s="15"/>
      <c r="C126" s="15"/>
      <c r="D126" s="275"/>
      <c r="E126" s="275"/>
      <c r="F126" s="275"/>
      <c r="G126" s="275"/>
      <c r="H126" s="278" t="s">
        <v>64</v>
      </c>
      <c r="I126" s="278"/>
      <c r="J126" s="278"/>
      <c r="K126" s="278"/>
      <c r="L126" s="278"/>
      <c r="M126" s="278"/>
      <c r="N126" s="279">
        <f>IF(Q118&lt;500000.5,12500,0)</f>
        <v>0</v>
      </c>
      <c r="O126" s="279"/>
      <c r="P126" s="279"/>
      <c r="Q126" s="279"/>
      <c r="R126" s="279"/>
      <c r="S126" s="279"/>
      <c r="T126" s="12"/>
      <c r="U126" s="12">
        <f>IF(L118&lt;1,U125,L118)</f>
        <v>2000000</v>
      </c>
      <c r="V126" s="19">
        <f>IF(150000-W92=0,W94,150000-W92)</f>
        <v>150000</v>
      </c>
    </row>
    <row r="127" spans="1:22" hidden="1">
      <c r="A127" s="16"/>
      <c r="B127" s="15"/>
      <c r="C127" s="15"/>
      <c r="D127" s="275"/>
      <c r="E127" s="275"/>
      <c r="F127" s="275"/>
      <c r="G127" s="275"/>
      <c r="H127" s="15" t="s">
        <v>65</v>
      </c>
      <c r="I127" s="15"/>
      <c r="J127" s="192"/>
      <c r="K127" s="192"/>
      <c r="L127" s="14"/>
      <c r="M127" s="15"/>
      <c r="N127" s="16"/>
      <c r="O127" s="16"/>
      <c r="P127" s="16"/>
      <c r="Q127" s="272">
        <f>IF((Q119+Q120+Q121+Q122+Q123+Q124+Q125-N126)&lt;1,0,Q119+Q120+Q121+Q122+Q123+Q124+Q125-N126)</f>
        <v>337500</v>
      </c>
      <c r="R127" s="272"/>
      <c r="S127" s="272"/>
      <c r="T127" s="12"/>
      <c r="U127" s="18">
        <f>150000-W92</f>
        <v>150000</v>
      </c>
      <c r="V127" s="12" t="e">
        <f>IF(#REF!&gt;W94,W94,#REF!)</f>
        <v>#REF!</v>
      </c>
    </row>
    <row r="128" spans="1:22" hidden="1"/>
    <row r="129" spans="1:22" hidden="1">
      <c r="A129" s="97" t="s">
        <v>101</v>
      </c>
      <c r="B129" s="210"/>
      <c r="C129" s="210"/>
      <c r="D129" s="210"/>
      <c r="E129" s="210"/>
      <c r="F129" s="210"/>
      <c r="G129" s="210"/>
      <c r="H129" s="210"/>
      <c r="I129" s="210"/>
      <c r="J129" s="210"/>
      <c r="K129" s="210"/>
      <c r="L129" s="210"/>
      <c r="M129" s="210"/>
      <c r="N129" s="97"/>
      <c r="O129" s="97"/>
      <c r="P129" s="97"/>
      <c r="Q129" s="97"/>
      <c r="R129" s="97"/>
      <c r="S129" s="97"/>
      <c r="T129" s="97"/>
      <c r="U129" s="97"/>
      <c r="V129" s="97"/>
    </row>
    <row r="130" spans="1:22" ht="14.4" hidden="1">
      <c r="A130" s="98" t="s">
        <v>58</v>
      </c>
      <c r="B130" s="99"/>
      <c r="C130" s="99"/>
      <c r="D130" s="100"/>
      <c r="E130" s="100"/>
      <c r="F130" s="100"/>
      <c r="G130" s="100"/>
      <c r="H130" s="100"/>
      <c r="I130" s="100"/>
      <c r="J130" s="100"/>
      <c r="K130" s="100"/>
      <c r="L130" s="101">
        <f>G16</f>
        <v>0</v>
      </c>
      <c r="M130" s="101"/>
      <c r="N130" s="102" t="s">
        <v>59</v>
      </c>
      <c r="O130" s="102"/>
      <c r="P130" s="102"/>
      <c r="Q130" s="103">
        <f>MROUND(L130,10)</f>
        <v>0</v>
      </c>
      <c r="R130" s="103"/>
      <c r="S130" s="103"/>
      <c r="T130" s="100"/>
      <c r="U130" s="100"/>
      <c r="V130" s="100"/>
    </row>
    <row r="131" spans="1:22" hidden="1">
      <c r="A131" s="104"/>
      <c r="B131" s="100"/>
      <c r="C131" s="100"/>
      <c r="D131" s="100"/>
      <c r="E131" s="100"/>
      <c r="F131" s="100"/>
      <c r="G131" s="100"/>
      <c r="H131" s="211" t="s">
        <v>60</v>
      </c>
      <c r="I131" s="211"/>
      <c r="J131" s="211"/>
      <c r="K131" s="211"/>
      <c r="L131" s="212">
        <v>250000</v>
      </c>
      <c r="M131" s="102"/>
      <c r="N131" s="106"/>
      <c r="O131" s="106"/>
      <c r="P131" s="106"/>
      <c r="Q131" s="107" t="str">
        <f>IF(Q130&lt;250000,"0","0")</f>
        <v>0</v>
      </c>
      <c r="R131" s="107"/>
      <c r="S131" s="107"/>
      <c r="T131" s="105"/>
      <c r="U131" s="105"/>
      <c r="V131" s="105"/>
    </row>
    <row r="132" spans="1:22" hidden="1">
      <c r="A132" s="105"/>
      <c r="B132" s="100"/>
      <c r="C132" s="100"/>
      <c r="D132" s="100"/>
      <c r="E132" s="100"/>
      <c r="F132" s="100"/>
      <c r="G132" s="100"/>
      <c r="H132" s="213" t="s">
        <v>61</v>
      </c>
      <c r="I132" s="213"/>
      <c r="J132" s="213"/>
      <c r="K132" s="213"/>
      <c r="L132" s="212">
        <v>250001</v>
      </c>
      <c r="M132" s="102">
        <v>500000</v>
      </c>
      <c r="N132" s="106"/>
      <c r="O132" s="108">
        <v>0.05</v>
      </c>
      <c r="P132" s="108"/>
      <c r="Q132" s="109">
        <f>IF(U132&gt;12499,12500,U132)</f>
        <v>0</v>
      </c>
      <c r="R132" s="109"/>
      <c r="S132" s="109"/>
      <c r="T132" s="105"/>
      <c r="U132" s="105">
        <f>IF(Q130&gt;L131,(Q130-250000)*5%,0)</f>
        <v>0</v>
      </c>
      <c r="V132" s="105"/>
    </row>
    <row r="133" spans="1:22" hidden="1">
      <c r="A133" s="105"/>
      <c r="B133" s="100"/>
      <c r="C133" s="100"/>
      <c r="D133" s="100"/>
      <c r="E133" s="100"/>
      <c r="F133" s="100"/>
      <c r="G133" s="100"/>
      <c r="H133" s="213"/>
      <c r="I133" s="213"/>
      <c r="J133" s="213"/>
      <c r="K133" s="213"/>
      <c r="L133" s="212">
        <v>500001</v>
      </c>
      <c r="M133" s="102">
        <v>750000</v>
      </c>
      <c r="N133" s="106"/>
      <c r="O133" s="108">
        <v>0.1</v>
      </c>
      <c r="P133" s="108"/>
      <c r="Q133" s="109">
        <f>IF(U133&gt;24999,25000,U133)</f>
        <v>0</v>
      </c>
      <c r="R133" s="109"/>
      <c r="S133" s="109"/>
      <c r="T133" s="105"/>
      <c r="U133" s="105">
        <f>IF(Q130&gt;500000,(Q130-500000)*10%,0)</f>
        <v>0</v>
      </c>
      <c r="V133" s="105"/>
    </row>
    <row r="134" spans="1:22" hidden="1">
      <c r="A134" s="110" t="s">
        <v>62</v>
      </c>
      <c r="B134" s="214"/>
      <c r="C134" s="214"/>
      <c r="D134" s="214"/>
      <c r="E134" s="214"/>
      <c r="F134" s="214"/>
      <c r="G134" s="214"/>
      <c r="H134" s="213" t="s">
        <v>61</v>
      </c>
      <c r="I134" s="213"/>
      <c r="J134" s="213"/>
      <c r="K134" s="213"/>
      <c r="L134" s="212">
        <v>750001</v>
      </c>
      <c r="M134" s="102">
        <v>1000000</v>
      </c>
      <c r="N134" s="106"/>
      <c r="O134" s="108">
        <v>0.15</v>
      </c>
      <c r="P134" s="108"/>
      <c r="Q134" s="109">
        <f>IF(U134&gt;37499,37500,U134)</f>
        <v>0</v>
      </c>
      <c r="R134" s="109"/>
      <c r="S134" s="109"/>
      <c r="T134" s="105"/>
      <c r="U134" s="105">
        <f>IF(Q130&gt;750000,(Q130-750000)*15%,0)</f>
        <v>0</v>
      </c>
      <c r="V134" s="105" t="e">
        <f>IF(V137&lt;1,0,V137)</f>
        <v>#REF!</v>
      </c>
    </row>
    <row r="135" spans="1:22" hidden="1">
      <c r="A135" s="110"/>
      <c r="B135" s="214"/>
      <c r="C135" s="214"/>
      <c r="D135" s="214"/>
      <c r="E135" s="214"/>
      <c r="F135" s="214"/>
      <c r="G135" s="214"/>
      <c r="H135" s="213"/>
      <c r="I135" s="213"/>
      <c r="J135" s="213"/>
      <c r="K135" s="213"/>
      <c r="L135" s="212">
        <v>1000001</v>
      </c>
      <c r="M135" s="102">
        <v>1250000</v>
      </c>
      <c r="N135" s="106"/>
      <c r="O135" s="108">
        <v>0.2</v>
      </c>
      <c r="P135" s="108"/>
      <c r="Q135" s="109">
        <f>IF(U135&gt;49999,50000,U135)</f>
        <v>0</v>
      </c>
      <c r="R135" s="109"/>
      <c r="S135" s="109"/>
      <c r="T135" s="105"/>
      <c r="U135" s="105">
        <f>IF(Q130&gt;1000000,(Q130-750000)*20%,0)</f>
        <v>0</v>
      </c>
      <c r="V135" s="105"/>
    </row>
    <row r="136" spans="1:22" hidden="1">
      <c r="A136" s="110"/>
      <c r="B136" s="214"/>
      <c r="C136" s="214"/>
      <c r="D136" s="214"/>
      <c r="E136" s="214"/>
      <c r="F136" s="214"/>
      <c r="G136" s="214"/>
      <c r="H136" s="213"/>
      <c r="I136" s="213"/>
      <c r="J136" s="213"/>
      <c r="K136" s="213"/>
      <c r="L136" s="212">
        <v>1250001</v>
      </c>
      <c r="M136" s="102">
        <v>1500000</v>
      </c>
      <c r="N136" s="106"/>
      <c r="O136" s="108">
        <v>0.25</v>
      </c>
      <c r="P136" s="108"/>
      <c r="Q136" s="109">
        <f>IF(U136&gt;62499,62500,U136)</f>
        <v>0</v>
      </c>
      <c r="R136" s="109"/>
      <c r="S136" s="109"/>
      <c r="T136" s="105"/>
      <c r="U136" s="105">
        <f>IF(Q130&gt;1250000,(Q130-1250000)*25%,0)</f>
        <v>0</v>
      </c>
      <c r="V136" s="105"/>
    </row>
    <row r="137" spans="1:22" hidden="1">
      <c r="A137" s="104"/>
      <c r="B137" s="100"/>
      <c r="C137" s="100"/>
      <c r="D137" s="100"/>
      <c r="E137" s="100"/>
      <c r="F137" s="100"/>
      <c r="G137" s="100"/>
      <c r="H137" s="213" t="s">
        <v>63</v>
      </c>
      <c r="I137" s="213"/>
      <c r="J137" s="213"/>
      <c r="K137" s="213"/>
      <c r="L137" s="212">
        <v>1500001</v>
      </c>
      <c r="M137" s="102"/>
      <c r="N137" s="106"/>
      <c r="O137" s="108">
        <v>0.3</v>
      </c>
      <c r="P137" s="108"/>
      <c r="Q137" s="109">
        <f>U137</f>
        <v>0</v>
      </c>
      <c r="R137" s="109"/>
      <c r="S137" s="109"/>
      <c r="T137" s="105"/>
      <c r="U137" s="105">
        <f>IF(Q130&gt;1500000,(Q130-1500000)*30%,0)</f>
        <v>0</v>
      </c>
      <c r="V137" s="105" t="e">
        <f>IF(V138&gt;V139,V139,V138)</f>
        <v>#REF!</v>
      </c>
    </row>
    <row r="138" spans="1:22" ht="14.4" hidden="1">
      <c r="A138" s="105"/>
      <c r="B138" s="100"/>
      <c r="C138" s="100"/>
      <c r="D138" s="102"/>
      <c r="E138" s="102"/>
      <c r="F138" s="102"/>
      <c r="G138" s="102"/>
      <c r="H138" s="215" t="s">
        <v>64</v>
      </c>
      <c r="I138" s="215"/>
      <c r="J138" s="215"/>
      <c r="K138" s="215"/>
      <c r="L138" s="215"/>
      <c r="M138" s="215"/>
      <c r="N138" s="111">
        <f>IF(Q130&lt;500000.5,12500,0)</f>
        <v>12500</v>
      </c>
      <c r="O138" s="111"/>
      <c r="P138" s="111"/>
      <c r="Q138" s="111"/>
      <c r="R138" s="111"/>
      <c r="S138" s="111"/>
      <c r="T138" s="105"/>
      <c r="U138" s="105">
        <f>IF(L130&lt;1,U137,L130)</f>
        <v>0</v>
      </c>
      <c r="V138" s="112">
        <f>IF(150000-W104=0,W106,150000-W104)</f>
        <v>150000</v>
      </c>
    </row>
    <row r="139" spans="1:22" hidden="1">
      <c r="A139" s="104"/>
      <c r="B139" s="100"/>
      <c r="C139" s="100"/>
      <c r="D139" s="102"/>
      <c r="E139" s="102"/>
      <c r="F139" s="102"/>
      <c r="G139" s="102"/>
      <c r="H139" s="100" t="s">
        <v>65</v>
      </c>
      <c r="I139" s="100"/>
      <c r="J139" s="216"/>
      <c r="K139" s="216"/>
      <c r="L139" s="99"/>
      <c r="M139" s="100"/>
      <c r="N139" s="104"/>
      <c r="O139" s="104"/>
      <c r="P139" s="104"/>
      <c r="Q139" s="109">
        <f>IF((Q131+Q132+Q133+Q134+Q135+Q136+Q137-N138)&lt;1,0,Q131+Q132+Q133+Q134+Q135+Q136+Q137-N138)</f>
        <v>0</v>
      </c>
      <c r="R139" s="109"/>
      <c r="S139" s="109"/>
      <c r="T139" s="105"/>
      <c r="U139" s="113">
        <f>150000-W104</f>
        <v>150000</v>
      </c>
      <c r="V139" s="105" t="e">
        <f>IF(#REF!&gt;W106,W106,#REF!)</f>
        <v>#REF!</v>
      </c>
    </row>
    <row r="140" spans="1:22" hidden="1">
      <c r="A140" s="114"/>
      <c r="B140" s="217"/>
      <c r="C140" s="217"/>
      <c r="D140" s="217"/>
      <c r="E140" s="217"/>
      <c r="F140" s="217"/>
      <c r="G140" s="217"/>
      <c r="H140" s="217"/>
      <c r="I140" s="217"/>
      <c r="J140" s="217"/>
      <c r="K140" s="217"/>
      <c r="L140" s="217"/>
      <c r="M140" s="217"/>
      <c r="N140" s="114"/>
      <c r="O140" s="114"/>
      <c r="P140" s="114"/>
      <c r="Q140" s="114"/>
      <c r="R140" s="114"/>
      <c r="S140" s="114"/>
      <c r="T140" s="114"/>
      <c r="U140" s="114"/>
      <c r="V140" s="114"/>
    </row>
    <row r="141" spans="1:22" hidden="1">
      <c r="A141" s="97" t="s">
        <v>102</v>
      </c>
      <c r="B141" s="210"/>
      <c r="C141" s="210"/>
      <c r="D141" s="210"/>
      <c r="E141" s="210"/>
      <c r="F141" s="210"/>
      <c r="G141" s="210"/>
      <c r="H141" s="210"/>
      <c r="I141" s="210"/>
      <c r="J141" s="210"/>
      <c r="K141" s="210"/>
      <c r="L141" s="210"/>
      <c r="M141" s="210"/>
      <c r="N141" s="97"/>
      <c r="O141" s="97"/>
      <c r="P141" s="97"/>
      <c r="Q141" s="97"/>
      <c r="R141" s="97"/>
      <c r="S141" s="97"/>
      <c r="T141" s="97"/>
      <c r="U141" s="97"/>
      <c r="V141" s="97"/>
    </row>
    <row r="142" spans="1:22" ht="14.4" hidden="1">
      <c r="A142" s="98" t="s">
        <v>58</v>
      </c>
      <c r="B142" s="99"/>
      <c r="C142" s="99"/>
      <c r="D142" s="100"/>
      <c r="E142" s="100"/>
      <c r="F142" s="100"/>
      <c r="G142" s="100"/>
      <c r="H142" s="100"/>
      <c r="I142" s="100"/>
      <c r="J142" s="100"/>
      <c r="K142" s="100"/>
      <c r="L142" s="101">
        <f>I16</f>
        <v>0</v>
      </c>
      <c r="M142" s="101"/>
      <c r="N142" s="102" t="s">
        <v>59</v>
      </c>
      <c r="O142" s="102"/>
      <c r="P142" s="102"/>
      <c r="Q142" s="103">
        <f>MROUND(L142,10)</f>
        <v>0</v>
      </c>
      <c r="R142" s="103"/>
      <c r="S142" s="103"/>
      <c r="T142" s="100"/>
      <c r="U142" s="100"/>
      <c r="V142" s="100"/>
    </row>
    <row r="143" spans="1:22" hidden="1">
      <c r="A143" s="104"/>
      <c r="B143" s="100"/>
      <c r="C143" s="100"/>
      <c r="D143" s="100"/>
      <c r="E143" s="100"/>
      <c r="F143" s="100"/>
      <c r="G143" s="100"/>
      <c r="H143" s="211" t="s">
        <v>60</v>
      </c>
      <c r="I143" s="211"/>
      <c r="J143" s="211"/>
      <c r="K143" s="211"/>
      <c r="L143" s="212">
        <v>250000</v>
      </c>
      <c r="M143" s="102"/>
      <c r="N143" s="106"/>
      <c r="O143" s="106"/>
      <c r="P143" s="106"/>
      <c r="Q143" s="107" t="str">
        <f>IF(Q142&lt;250000,"0","0")</f>
        <v>0</v>
      </c>
      <c r="R143" s="107"/>
      <c r="S143" s="107"/>
      <c r="T143" s="105"/>
      <c r="U143" s="105"/>
      <c r="V143" s="105"/>
    </row>
    <row r="144" spans="1:22" hidden="1">
      <c r="A144" s="105"/>
      <c r="B144" s="100"/>
      <c r="C144" s="100"/>
      <c r="D144" s="100"/>
      <c r="E144" s="100"/>
      <c r="F144" s="100"/>
      <c r="G144" s="100"/>
      <c r="H144" s="213" t="s">
        <v>61</v>
      </c>
      <c r="I144" s="213"/>
      <c r="J144" s="213"/>
      <c r="K144" s="213"/>
      <c r="L144" s="212">
        <v>250001</v>
      </c>
      <c r="M144" s="102">
        <v>500000</v>
      </c>
      <c r="N144" s="106"/>
      <c r="O144" s="108">
        <v>0.05</v>
      </c>
      <c r="P144" s="108"/>
      <c r="Q144" s="109">
        <f>IF(U144&gt;12499,12500,U144)</f>
        <v>0</v>
      </c>
      <c r="R144" s="109"/>
      <c r="S144" s="109"/>
      <c r="T144" s="105"/>
      <c r="U144" s="105">
        <f>IF(Q142&gt;L143,(Q142-250000)*5%,0)</f>
        <v>0</v>
      </c>
      <c r="V144" s="105"/>
    </row>
    <row r="145" spans="1:22" hidden="1">
      <c r="A145" s="105"/>
      <c r="B145" s="100"/>
      <c r="C145" s="100"/>
      <c r="D145" s="100"/>
      <c r="E145" s="100"/>
      <c r="F145" s="100"/>
      <c r="G145" s="100"/>
      <c r="H145" s="213"/>
      <c r="I145" s="213"/>
      <c r="J145" s="213"/>
      <c r="K145" s="213"/>
      <c r="L145" s="212">
        <v>500001</v>
      </c>
      <c r="M145" s="102">
        <v>750000</v>
      </c>
      <c r="N145" s="106"/>
      <c r="O145" s="108">
        <v>0.1</v>
      </c>
      <c r="P145" s="108"/>
      <c r="Q145" s="109">
        <f>IF(U145&gt;24999,25000,U145)</f>
        <v>0</v>
      </c>
      <c r="R145" s="109"/>
      <c r="S145" s="109"/>
      <c r="T145" s="105"/>
      <c r="U145" s="105">
        <f>IF(Q142&gt;500000,(Q142-500000)*10%,0)</f>
        <v>0</v>
      </c>
      <c r="V145" s="105"/>
    </row>
    <row r="146" spans="1:22" hidden="1">
      <c r="A146" s="110" t="s">
        <v>62</v>
      </c>
      <c r="B146" s="214"/>
      <c r="C146" s="214"/>
      <c r="D146" s="214"/>
      <c r="E146" s="214"/>
      <c r="F146" s="214"/>
      <c r="G146" s="214"/>
      <c r="H146" s="213" t="s">
        <v>61</v>
      </c>
      <c r="I146" s="213"/>
      <c r="J146" s="213"/>
      <c r="K146" s="213"/>
      <c r="L146" s="212">
        <v>750001</v>
      </c>
      <c r="M146" s="102">
        <v>1000000</v>
      </c>
      <c r="N146" s="106"/>
      <c r="O146" s="108">
        <v>0.15</v>
      </c>
      <c r="P146" s="108"/>
      <c r="Q146" s="109">
        <f>IF(U146&gt;37499,37500,U146)</f>
        <v>0</v>
      </c>
      <c r="R146" s="109"/>
      <c r="S146" s="109"/>
      <c r="T146" s="105"/>
      <c r="U146" s="105">
        <f>IF(Q142&gt;750000,(Q142-750000)*15%,0)</f>
        <v>0</v>
      </c>
      <c r="V146" s="105" t="e">
        <f>IF(V149&lt;1,0,V149)</f>
        <v>#REF!</v>
      </c>
    </row>
    <row r="147" spans="1:22" hidden="1">
      <c r="A147" s="110"/>
      <c r="B147" s="214"/>
      <c r="C147" s="214"/>
      <c r="D147" s="214"/>
      <c r="E147" s="214"/>
      <c r="F147" s="214"/>
      <c r="G147" s="214"/>
      <c r="H147" s="213"/>
      <c r="I147" s="213"/>
      <c r="J147" s="213"/>
      <c r="K147" s="213"/>
      <c r="L147" s="212">
        <v>1000001</v>
      </c>
      <c r="M147" s="102">
        <v>1250000</v>
      </c>
      <c r="N147" s="106"/>
      <c r="O147" s="108">
        <v>0.2</v>
      </c>
      <c r="P147" s="108"/>
      <c r="Q147" s="109">
        <f>IF(U147&gt;49999,50000,U147)</f>
        <v>0</v>
      </c>
      <c r="R147" s="109"/>
      <c r="S147" s="109"/>
      <c r="T147" s="105"/>
      <c r="U147" s="105">
        <f>IF(Q142&gt;1000000,(Q142-750000)*20%,0)</f>
        <v>0</v>
      </c>
      <c r="V147" s="105"/>
    </row>
    <row r="148" spans="1:22" hidden="1">
      <c r="A148" s="110"/>
      <c r="B148" s="214"/>
      <c r="C148" s="214"/>
      <c r="D148" s="214"/>
      <c r="E148" s="214"/>
      <c r="F148" s="214"/>
      <c r="G148" s="214"/>
      <c r="H148" s="213"/>
      <c r="I148" s="213"/>
      <c r="J148" s="213"/>
      <c r="K148" s="213"/>
      <c r="L148" s="212">
        <v>1250001</v>
      </c>
      <c r="M148" s="102">
        <v>1500000</v>
      </c>
      <c r="N148" s="106"/>
      <c r="O148" s="108">
        <v>0.25</v>
      </c>
      <c r="P148" s="108"/>
      <c r="Q148" s="109">
        <f>IF(U148&gt;62499,62500,U148)</f>
        <v>0</v>
      </c>
      <c r="R148" s="109"/>
      <c r="S148" s="109"/>
      <c r="T148" s="105"/>
      <c r="U148" s="105">
        <f>IF(Q142&gt;1250000,(Q142-1250000)*25%,0)</f>
        <v>0</v>
      </c>
      <c r="V148" s="105"/>
    </row>
    <row r="149" spans="1:22" hidden="1">
      <c r="A149" s="104"/>
      <c r="B149" s="100"/>
      <c r="C149" s="100"/>
      <c r="D149" s="100"/>
      <c r="E149" s="100"/>
      <c r="F149" s="100"/>
      <c r="G149" s="100"/>
      <c r="H149" s="213" t="s">
        <v>63</v>
      </c>
      <c r="I149" s="213"/>
      <c r="J149" s="213"/>
      <c r="K149" s="213"/>
      <c r="L149" s="212">
        <v>1500001</v>
      </c>
      <c r="M149" s="102"/>
      <c r="N149" s="106"/>
      <c r="O149" s="108">
        <v>0.3</v>
      </c>
      <c r="P149" s="108"/>
      <c r="Q149" s="109">
        <f>U149</f>
        <v>0</v>
      </c>
      <c r="R149" s="109"/>
      <c r="S149" s="109"/>
      <c r="T149" s="105"/>
      <c r="U149" s="105">
        <f>IF(Q142&gt;1500000,(Q142-1500000)*30%,0)</f>
        <v>0</v>
      </c>
      <c r="V149" s="105" t="e">
        <f>IF(V150&gt;V151,V151,V150)</f>
        <v>#REF!</v>
      </c>
    </row>
    <row r="150" spans="1:22" ht="14.4" hidden="1">
      <c r="A150" s="105"/>
      <c r="B150" s="100"/>
      <c r="C150" s="100"/>
      <c r="D150" s="102"/>
      <c r="E150" s="102"/>
      <c r="F150" s="102"/>
      <c r="G150" s="102"/>
      <c r="H150" s="215" t="s">
        <v>64</v>
      </c>
      <c r="I150" s="215"/>
      <c r="J150" s="215"/>
      <c r="K150" s="215"/>
      <c r="L150" s="215"/>
      <c r="M150" s="215"/>
      <c r="N150" s="111">
        <f>IF(Q142&lt;500000.5,12500,0)</f>
        <v>12500</v>
      </c>
      <c r="O150" s="111"/>
      <c r="P150" s="111"/>
      <c r="Q150" s="111"/>
      <c r="R150" s="111"/>
      <c r="S150" s="111"/>
      <c r="T150" s="105"/>
      <c r="U150" s="105">
        <f>IF(L142&lt;1,U149,L142)</f>
        <v>0</v>
      </c>
      <c r="V150" s="112">
        <f>IF(150000-W116=0,W118,150000-W116)</f>
        <v>150000</v>
      </c>
    </row>
    <row r="151" spans="1:22" hidden="1">
      <c r="A151" s="104"/>
      <c r="B151" s="100"/>
      <c r="C151" s="100"/>
      <c r="D151" s="102"/>
      <c r="E151" s="102"/>
      <c r="F151" s="102"/>
      <c r="G151" s="102"/>
      <c r="H151" s="100" t="s">
        <v>65</v>
      </c>
      <c r="I151" s="100"/>
      <c r="J151" s="216"/>
      <c r="K151" s="216"/>
      <c r="L151" s="99"/>
      <c r="M151" s="100"/>
      <c r="N151" s="104"/>
      <c r="O151" s="104"/>
      <c r="P151" s="104"/>
      <c r="Q151" s="109">
        <f>IF((Q143+Q144+Q145+Q146+Q147+Q148+Q149-N150)&lt;1,0,Q143+Q144+Q145+Q146+Q147+Q148+Q149-N150)</f>
        <v>0</v>
      </c>
      <c r="R151" s="109"/>
      <c r="S151" s="109"/>
      <c r="T151" s="105"/>
      <c r="U151" s="113">
        <f>150000-W116</f>
        <v>150000</v>
      </c>
      <c r="V151" s="105" t="e">
        <f>IF(#REF!&gt;W118,W118,#REF!)</f>
        <v>#REF!</v>
      </c>
    </row>
  </sheetData>
  <sheetProtection password="CF7A" sheet="1" objects="1" scenarios="1" selectLockedCells="1" selectUnlockedCells="1"/>
  <mergeCells count="151">
    <mergeCell ref="J2:K2"/>
    <mergeCell ref="L2:M2"/>
    <mergeCell ref="B2:E2"/>
    <mergeCell ref="Q35:S35"/>
    <mergeCell ref="H36:J36"/>
    <mergeCell ref="M36:N36"/>
    <mergeCell ref="Q36:S36"/>
    <mergeCell ref="A37:F37"/>
    <mergeCell ref="H37:J37"/>
    <mergeCell ref="M37:N37"/>
    <mergeCell ref="Q37:S37"/>
    <mergeCell ref="L34:M34"/>
    <mergeCell ref="N34:O34"/>
    <mergeCell ref="Q34:S34"/>
    <mergeCell ref="H35:J35"/>
    <mergeCell ref="A17:A23"/>
    <mergeCell ref="H29:M30"/>
    <mergeCell ref="F2:I2"/>
    <mergeCell ref="L43:M43"/>
    <mergeCell ref="N43:O43"/>
    <mergeCell ref="Q43:S43"/>
    <mergeCell ref="H44:J44"/>
    <mergeCell ref="Q44:S44"/>
    <mergeCell ref="H45:J45"/>
    <mergeCell ref="M45:N45"/>
    <mergeCell ref="Q45:S45"/>
    <mergeCell ref="H38:J38"/>
    <mergeCell ref="M38:N38"/>
    <mergeCell ref="Q38:S38"/>
    <mergeCell ref="H39:M39"/>
    <mergeCell ref="N39:S39"/>
    <mergeCell ref="Q40:S40"/>
    <mergeCell ref="H48:M48"/>
    <mergeCell ref="N48:S48"/>
    <mergeCell ref="Q49:S49"/>
    <mergeCell ref="L52:M52"/>
    <mergeCell ref="N52:O52"/>
    <mergeCell ref="Q52:S52"/>
    <mergeCell ref="A46:F46"/>
    <mergeCell ref="H46:J46"/>
    <mergeCell ref="M46:N46"/>
    <mergeCell ref="Q46:S46"/>
    <mergeCell ref="H47:J47"/>
    <mergeCell ref="M47:N47"/>
    <mergeCell ref="Q47:S47"/>
    <mergeCell ref="H53:J53"/>
    <mergeCell ref="Q53:S53"/>
    <mergeCell ref="H54:J54"/>
    <mergeCell ref="M54:N54"/>
    <mergeCell ref="Q54:S54"/>
    <mergeCell ref="A55:F55"/>
    <mergeCell ref="H55:J55"/>
    <mergeCell ref="M55:N55"/>
    <mergeCell ref="Q55:S55"/>
    <mergeCell ref="L61:M61"/>
    <mergeCell ref="N61:O61"/>
    <mergeCell ref="Q61:S61"/>
    <mergeCell ref="H62:J62"/>
    <mergeCell ref="Q62:S62"/>
    <mergeCell ref="H63:J63"/>
    <mergeCell ref="M63:N63"/>
    <mergeCell ref="Q63:S63"/>
    <mergeCell ref="H56:J56"/>
    <mergeCell ref="M56:N56"/>
    <mergeCell ref="Q56:S56"/>
    <mergeCell ref="H57:M57"/>
    <mergeCell ref="N57:S57"/>
    <mergeCell ref="Q58:S58"/>
    <mergeCell ref="H66:M66"/>
    <mergeCell ref="N66:S66"/>
    <mergeCell ref="Q67:S67"/>
    <mergeCell ref="L70:M70"/>
    <mergeCell ref="N70:O70"/>
    <mergeCell ref="Q70:S70"/>
    <mergeCell ref="A64:F64"/>
    <mergeCell ref="H64:J64"/>
    <mergeCell ref="M64:N64"/>
    <mergeCell ref="Q64:S64"/>
    <mergeCell ref="H65:J65"/>
    <mergeCell ref="M65:N65"/>
    <mergeCell ref="Q65:S65"/>
    <mergeCell ref="H71:J71"/>
    <mergeCell ref="Q71:S71"/>
    <mergeCell ref="H72:J72"/>
    <mergeCell ref="M72:N72"/>
    <mergeCell ref="Q72:S72"/>
    <mergeCell ref="A73:F73"/>
    <mergeCell ref="H73:J73"/>
    <mergeCell ref="M73:N73"/>
    <mergeCell ref="Q73:S73"/>
    <mergeCell ref="L79:M79"/>
    <mergeCell ref="N79:O79"/>
    <mergeCell ref="Q79:S79"/>
    <mergeCell ref="H80:J80"/>
    <mergeCell ref="Q80:S80"/>
    <mergeCell ref="H81:J81"/>
    <mergeCell ref="M81:N81"/>
    <mergeCell ref="Q81:S81"/>
    <mergeCell ref="H74:J74"/>
    <mergeCell ref="M74:N74"/>
    <mergeCell ref="Q74:S74"/>
    <mergeCell ref="H75:M75"/>
    <mergeCell ref="N75:S75"/>
    <mergeCell ref="Q76:S76"/>
    <mergeCell ref="H84:M84"/>
    <mergeCell ref="N84:S84"/>
    <mergeCell ref="Q85:S85"/>
    <mergeCell ref="L88:M88"/>
    <mergeCell ref="N88:O88"/>
    <mergeCell ref="Q88:S88"/>
    <mergeCell ref="A82:F82"/>
    <mergeCell ref="H82:J82"/>
    <mergeCell ref="M82:N82"/>
    <mergeCell ref="Q82:S82"/>
    <mergeCell ref="H83:J83"/>
    <mergeCell ref="M83:N83"/>
    <mergeCell ref="Q83:S83"/>
    <mergeCell ref="Q94:S94"/>
    <mergeCell ref="H89:J89"/>
    <mergeCell ref="Q89:S89"/>
    <mergeCell ref="H90:J90"/>
    <mergeCell ref="M90:N90"/>
    <mergeCell ref="Q90:S90"/>
    <mergeCell ref="A91:F91"/>
    <mergeCell ref="H91:J91"/>
    <mergeCell ref="M91:N91"/>
    <mergeCell ref="Q91:S91"/>
    <mergeCell ref="H102:M102"/>
    <mergeCell ref="N102:S102"/>
    <mergeCell ref="Q103:S103"/>
    <mergeCell ref="A1:M1"/>
    <mergeCell ref="A100:F100"/>
    <mergeCell ref="H100:J100"/>
    <mergeCell ref="M100:N100"/>
    <mergeCell ref="Q100:S100"/>
    <mergeCell ref="H101:J101"/>
    <mergeCell ref="M101:N101"/>
    <mergeCell ref="Q101:S101"/>
    <mergeCell ref="L97:M97"/>
    <mergeCell ref="N97:O97"/>
    <mergeCell ref="Q97:S97"/>
    <mergeCell ref="H98:J98"/>
    <mergeCell ref="Q98:S98"/>
    <mergeCell ref="H99:J99"/>
    <mergeCell ref="M99:N99"/>
    <mergeCell ref="Q99:S99"/>
    <mergeCell ref="H92:J92"/>
    <mergeCell ref="M92:N92"/>
    <mergeCell ref="Q92:S92"/>
    <mergeCell ref="H93:M93"/>
    <mergeCell ref="N93:S93"/>
  </mergeCells>
  <pageMargins left="0" right="0" top="0.35433070866141736" bottom="0.15748031496062992" header="0.11811023622047245" footer="0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74"/>
  <sheetViews>
    <sheetView showGridLines="0" showRowColHeaders="0" workbookViewId="0">
      <selection activeCell="P9" sqref="P9"/>
    </sheetView>
  </sheetViews>
  <sheetFormatPr defaultRowHeight="14.4"/>
  <cols>
    <col min="1" max="1" width="8.88671875" style="52"/>
    <col min="2" max="2" width="13.21875" style="52" customWidth="1"/>
    <col min="3" max="3" width="8.88671875" style="52"/>
    <col min="4" max="4" width="10.6640625" style="52" customWidth="1"/>
    <col min="5" max="5" width="8.88671875" style="52"/>
    <col min="6" max="6" width="6.33203125" style="52" customWidth="1"/>
    <col min="7" max="7" width="7.109375" style="52" customWidth="1"/>
    <col min="8" max="10" width="11.5546875" style="52" customWidth="1"/>
    <col min="11" max="12" width="8.88671875" style="51" hidden="1" customWidth="1"/>
    <col min="13" max="13" width="0" style="52" hidden="1" customWidth="1"/>
    <col min="14" max="16384" width="8.88671875" style="52"/>
  </cols>
  <sheetData>
    <row r="1" spans="1:37">
      <c r="A1" s="380" t="s">
        <v>0</v>
      </c>
      <c r="B1" s="380"/>
      <c r="C1" s="380"/>
      <c r="D1" s="380"/>
      <c r="E1" s="380"/>
      <c r="F1" s="380"/>
      <c r="G1" s="380"/>
      <c r="H1" s="380"/>
      <c r="I1" s="380"/>
      <c r="J1" s="380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</row>
    <row r="2" spans="1:37">
      <c r="A2" s="381" t="s">
        <v>1</v>
      </c>
      <c r="B2" s="381"/>
      <c r="C2" s="381"/>
      <c r="D2" s="381"/>
      <c r="E2" s="381"/>
      <c r="F2" s="381"/>
      <c r="G2" s="381"/>
      <c r="H2" s="381"/>
      <c r="I2" s="381"/>
      <c r="J2" s="381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</row>
    <row r="3" spans="1:37" ht="26.4" customHeight="1">
      <c r="A3" s="382" t="s">
        <v>2</v>
      </c>
      <c r="B3" s="382"/>
      <c r="C3" s="382"/>
      <c r="D3" s="382"/>
      <c r="E3" s="382"/>
      <c r="F3" s="382"/>
      <c r="G3" s="382"/>
      <c r="H3" s="382"/>
      <c r="I3" s="382"/>
      <c r="J3" s="382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</row>
    <row r="4" spans="1:37">
      <c r="A4" s="383" t="s">
        <v>3</v>
      </c>
      <c r="B4" s="383"/>
      <c r="C4" s="383"/>
      <c r="D4" s="383"/>
      <c r="E4" s="384"/>
      <c r="F4" s="389" t="str">
        <f>CONCATENATE(data!C1," , ",data!C2," , ",data!C3," , ","(",data!C4,")")</f>
        <v xml:space="preserve"> Kuriakose , Principal , St. Marys HSS  M , (XXXXXX)</v>
      </c>
      <c r="G4" s="390"/>
      <c r="H4" s="390"/>
      <c r="I4" s="390"/>
      <c r="J4" s="390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</row>
    <row r="5" spans="1:37">
      <c r="A5" s="385"/>
      <c r="B5" s="385"/>
      <c r="C5" s="385"/>
      <c r="D5" s="385"/>
      <c r="E5" s="386"/>
      <c r="F5" s="391"/>
      <c r="G5" s="392"/>
      <c r="H5" s="392"/>
      <c r="I5" s="392"/>
      <c r="J5" s="392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</row>
    <row r="6" spans="1:37">
      <c r="A6" s="387"/>
      <c r="B6" s="387"/>
      <c r="C6" s="387"/>
      <c r="D6" s="387"/>
      <c r="E6" s="388"/>
      <c r="F6" s="393"/>
      <c r="G6" s="394"/>
      <c r="H6" s="394"/>
      <c r="I6" s="394"/>
      <c r="J6" s="39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</row>
    <row r="7" spans="1:37">
      <c r="A7" s="395" t="s">
        <v>4</v>
      </c>
      <c r="B7" s="395"/>
      <c r="C7" s="395"/>
      <c r="D7" s="395"/>
      <c r="E7" s="396"/>
      <c r="F7" s="378" t="str">
        <f>data!C5</f>
        <v>XXXXXX</v>
      </c>
      <c r="G7" s="379"/>
      <c r="H7" s="379"/>
      <c r="I7" s="379"/>
      <c r="J7" s="379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64"/>
      <c r="AJ7" s="264"/>
      <c r="AK7" s="264"/>
    </row>
    <row r="8" spans="1:37">
      <c r="A8" s="395" t="s">
        <v>5</v>
      </c>
      <c r="B8" s="395"/>
      <c r="C8" s="395"/>
      <c r="D8" s="395"/>
      <c r="E8" s="396"/>
      <c r="F8" s="378" t="s">
        <v>6</v>
      </c>
      <c r="G8" s="379"/>
      <c r="H8" s="379"/>
      <c r="I8" s="379"/>
      <c r="J8" s="379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</row>
    <row r="9" spans="1:37" ht="24" customHeight="1">
      <c r="A9" s="376" t="s">
        <v>7</v>
      </c>
      <c r="B9" s="376"/>
      <c r="C9" s="376"/>
      <c r="D9" s="376"/>
      <c r="E9" s="376"/>
      <c r="F9" s="376"/>
      <c r="G9" s="376"/>
      <c r="H9" s="376"/>
      <c r="I9" s="376"/>
      <c r="J9" s="376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</row>
    <row r="10" spans="1:37" ht="25.2" customHeight="1">
      <c r="A10" s="376" t="s">
        <v>8</v>
      </c>
      <c r="B10" s="376"/>
      <c r="C10" s="376"/>
      <c r="D10" s="376"/>
      <c r="E10" s="377"/>
      <c r="F10" s="397">
        <f>data!F27</f>
        <v>0</v>
      </c>
      <c r="G10" s="398"/>
      <c r="H10" s="398"/>
      <c r="I10" s="398"/>
      <c r="J10" s="398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</row>
    <row r="11" spans="1:37" ht="33" customHeight="1">
      <c r="A11" s="376" t="s">
        <v>9</v>
      </c>
      <c r="B11" s="376"/>
      <c r="C11" s="376"/>
      <c r="D11" s="376"/>
      <c r="E11" s="377"/>
      <c r="F11" s="378" t="s">
        <v>10</v>
      </c>
      <c r="G11" s="379"/>
      <c r="H11" s="379"/>
      <c r="I11" s="379"/>
      <c r="J11" s="379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</row>
    <row r="12" spans="1:37" ht="33" customHeight="1">
      <c r="A12" s="376" t="s">
        <v>11</v>
      </c>
      <c r="B12" s="376"/>
      <c r="C12" s="376"/>
      <c r="D12" s="376"/>
      <c r="E12" s="377"/>
      <c r="F12" s="378" t="s">
        <v>10</v>
      </c>
      <c r="G12" s="379"/>
      <c r="H12" s="379"/>
      <c r="I12" s="379"/>
      <c r="J12" s="379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</row>
    <row r="13" spans="1:37" ht="22.8" customHeight="1">
      <c r="A13" s="376" t="s">
        <v>12</v>
      </c>
      <c r="B13" s="376"/>
      <c r="C13" s="376"/>
      <c r="D13" s="376"/>
      <c r="E13" s="377"/>
      <c r="F13" s="378" t="s">
        <v>10</v>
      </c>
      <c r="G13" s="379"/>
      <c r="H13" s="379"/>
      <c r="I13" s="379"/>
      <c r="J13" s="379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</row>
    <row r="14" spans="1:37" ht="22.8" customHeight="1">
      <c r="A14" s="382" t="s">
        <v>13</v>
      </c>
      <c r="B14" s="382"/>
      <c r="C14" s="382"/>
      <c r="D14" s="382"/>
      <c r="E14" s="399"/>
      <c r="F14" s="400"/>
      <c r="G14" s="401"/>
      <c r="H14" s="401"/>
      <c r="I14" s="401"/>
      <c r="J14" s="401"/>
      <c r="K14" s="53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</row>
    <row r="15" spans="1:37" ht="31.8" customHeight="1">
      <c r="A15" s="54"/>
      <c r="B15" s="54"/>
      <c r="C15" s="54"/>
      <c r="D15" s="54"/>
      <c r="E15" s="54"/>
      <c r="F15" s="54"/>
      <c r="G15" s="54"/>
      <c r="H15" s="408" t="s">
        <v>14</v>
      </c>
      <c r="I15" s="408"/>
      <c r="J15" s="408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</row>
    <row r="16" spans="1:37">
      <c r="A16" s="409" t="s">
        <v>15</v>
      </c>
      <c r="B16" s="409"/>
      <c r="C16" s="409"/>
      <c r="D16" s="409"/>
      <c r="E16" s="409"/>
      <c r="F16" s="409"/>
      <c r="G16" s="409"/>
      <c r="H16" s="409"/>
      <c r="I16" s="409"/>
      <c r="J16" s="409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</row>
    <row r="17" spans="1:37" ht="34.200000000000003" customHeight="1">
      <c r="A17" s="410" t="str">
        <f>CONCATENATE("I,",F4,", ","do hereby declare that what is stated above is true to the best of my knowledge and belief. Verified todaythe"," ",TEXT(data!C28,"DD  MMMm  YYYY"))</f>
        <v>I, Kuriakose , Principal , St. Marys HSS  M , (XXXXXX), do hereby declare that what is stated above is true to the best of my knowledge and belief. Verified todaythe 20  February  2022</v>
      </c>
      <c r="B17" s="410"/>
      <c r="C17" s="410"/>
      <c r="D17" s="410"/>
      <c r="E17" s="410"/>
      <c r="F17" s="410"/>
      <c r="G17" s="410"/>
      <c r="H17" s="410"/>
      <c r="I17" s="410"/>
      <c r="J17" s="410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</row>
    <row r="18" spans="1:37" ht="21.6" customHeight="1">
      <c r="A18" s="55" t="s">
        <v>41</v>
      </c>
      <c r="B18" s="437" t="str">
        <f>data!C27</f>
        <v>Thankamma</v>
      </c>
      <c r="C18" s="437"/>
      <c r="D18" s="55"/>
      <c r="E18" s="55"/>
      <c r="F18" s="55"/>
      <c r="G18" s="55"/>
      <c r="H18" s="381" t="s">
        <v>16</v>
      </c>
      <c r="I18" s="381"/>
      <c r="J18" s="381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</row>
    <row r="19" spans="1:37">
      <c r="A19" s="411" t="s">
        <v>17</v>
      </c>
      <c r="B19" s="411"/>
      <c r="C19" s="411"/>
      <c r="D19" s="411"/>
      <c r="E19" s="411"/>
      <c r="F19" s="411"/>
      <c r="G19" s="411"/>
      <c r="H19" s="411"/>
      <c r="I19" s="411"/>
      <c r="J19" s="411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</row>
    <row r="20" spans="1:37">
      <c r="A20" s="412" t="s">
        <v>18</v>
      </c>
      <c r="B20" s="412"/>
      <c r="C20" s="412"/>
      <c r="D20" s="412"/>
      <c r="E20" s="412"/>
      <c r="F20" s="412"/>
      <c r="G20" s="412"/>
      <c r="H20" s="412"/>
      <c r="I20" s="412"/>
      <c r="J20" s="412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</row>
    <row r="21" spans="1:37">
      <c r="A21" s="381" t="s">
        <v>19</v>
      </c>
      <c r="B21" s="381"/>
      <c r="C21" s="381"/>
      <c r="D21" s="381"/>
      <c r="E21" s="381"/>
      <c r="F21" s="381"/>
      <c r="G21" s="381"/>
      <c r="H21" s="381"/>
      <c r="I21" s="381"/>
      <c r="J21" s="381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</row>
    <row r="22" spans="1:37">
      <c r="A22" s="56">
        <v>1</v>
      </c>
      <c r="B22" s="413" t="s">
        <v>20</v>
      </c>
      <c r="C22" s="414"/>
      <c r="D22" s="414"/>
      <c r="E22" s="414"/>
      <c r="F22" s="414"/>
      <c r="G22" s="415"/>
      <c r="H22" s="405">
        <f>data!C7-data!F27</f>
        <v>2000000</v>
      </c>
      <c r="I22" s="406"/>
      <c r="J22" s="407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</row>
    <row r="23" spans="1:37">
      <c r="A23" s="56">
        <v>2</v>
      </c>
      <c r="B23" s="413" t="s">
        <v>21</v>
      </c>
      <c r="C23" s="414"/>
      <c r="D23" s="414"/>
      <c r="E23" s="414"/>
      <c r="F23" s="414"/>
      <c r="G23" s="415"/>
      <c r="H23" s="405">
        <f>data!F27</f>
        <v>0</v>
      </c>
      <c r="I23" s="406"/>
      <c r="J23" s="407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</row>
    <row r="24" spans="1:37" ht="21.6" customHeight="1">
      <c r="A24" s="56">
        <v>3</v>
      </c>
      <c r="B24" s="402" t="s">
        <v>22</v>
      </c>
      <c r="C24" s="403"/>
      <c r="D24" s="403"/>
      <c r="E24" s="403"/>
      <c r="F24" s="403"/>
      <c r="G24" s="404"/>
      <c r="H24" s="405">
        <f>H22+H23</f>
        <v>2000000</v>
      </c>
      <c r="I24" s="406"/>
      <c r="J24" s="407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</row>
    <row r="25" spans="1:37">
      <c r="A25" s="56">
        <v>4</v>
      </c>
      <c r="B25" s="413" t="s">
        <v>23</v>
      </c>
      <c r="C25" s="414"/>
      <c r="D25" s="414"/>
      <c r="E25" s="414"/>
      <c r="F25" s="414"/>
      <c r="G25" s="415"/>
      <c r="H25" s="405">
        <f>IF(data!H8="Old Regime",calculation!B27,calculation!C27)</f>
        <v>413400</v>
      </c>
      <c r="I25" s="406"/>
      <c r="J25" s="407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</row>
    <row r="26" spans="1:37">
      <c r="A26" s="56">
        <v>5</v>
      </c>
      <c r="B26" s="413" t="s">
        <v>24</v>
      </c>
      <c r="C26" s="414"/>
      <c r="D26" s="414"/>
      <c r="E26" s="414"/>
      <c r="F26" s="414"/>
      <c r="G26" s="415"/>
      <c r="H26" s="405">
        <f>IF(data!H8="Old Regime",calculation!D27,calculation!E27)</f>
        <v>413400</v>
      </c>
      <c r="I26" s="406"/>
      <c r="J26" s="407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</row>
    <row r="27" spans="1:37" ht="21" customHeight="1">
      <c r="A27" s="56">
        <v>6</v>
      </c>
      <c r="B27" s="402" t="s">
        <v>25</v>
      </c>
      <c r="C27" s="403"/>
      <c r="D27" s="403"/>
      <c r="E27" s="403"/>
      <c r="F27" s="403"/>
      <c r="G27" s="404"/>
      <c r="H27" s="416">
        <f>MAX(K27:L27)</f>
        <v>0</v>
      </c>
      <c r="I27" s="417"/>
      <c r="J27" s="418"/>
      <c r="K27" s="57">
        <f>H25-H26</f>
        <v>0</v>
      </c>
      <c r="L27" s="57">
        <f>H26-H25</f>
        <v>0</v>
      </c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</row>
    <row r="28" spans="1:37" ht="21" customHeight="1">
      <c r="A28" s="56">
        <v>7</v>
      </c>
      <c r="B28" s="402" t="s">
        <v>26</v>
      </c>
      <c r="C28" s="403"/>
      <c r="D28" s="403"/>
      <c r="E28" s="403"/>
      <c r="F28" s="403"/>
      <c r="G28" s="404"/>
      <c r="H28" s="416">
        <f>J39</f>
        <v>0</v>
      </c>
      <c r="I28" s="417"/>
      <c r="J28" s="418"/>
      <c r="K28" s="57">
        <f>H28-H27</f>
        <v>0</v>
      </c>
      <c r="L28" s="57">
        <f>H27-H28</f>
        <v>0</v>
      </c>
      <c r="M28" s="69">
        <f>H29</f>
        <v>0</v>
      </c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</row>
    <row r="29" spans="1:37" ht="21.6" customHeight="1">
      <c r="A29" s="56">
        <v>8</v>
      </c>
      <c r="B29" s="425" t="s">
        <v>27</v>
      </c>
      <c r="C29" s="426"/>
      <c r="D29" s="426"/>
      <c r="E29" s="426"/>
      <c r="F29" s="426"/>
      <c r="G29" s="427"/>
      <c r="H29" s="428">
        <f>MAX(K28:L28)</f>
        <v>0</v>
      </c>
      <c r="I29" s="429"/>
      <c r="J29" s="430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</row>
    <row r="30" spans="1:37">
      <c r="A30" s="56">
        <v>9</v>
      </c>
      <c r="B30" s="413" t="s">
        <v>28</v>
      </c>
      <c r="C30" s="414"/>
      <c r="D30" s="414"/>
      <c r="E30" s="414"/>
      <c r="F30" s="414"/>
      <c r="G30" s="415"/>
      <c r="H30" s="428">
        <f>H25-H29</f>
        <v>413400</v>
      </c>
      <c r="I30" s="429"/>
      <c r="J30" s="430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</row>
    <row r="31" spans="1:37">
      <c r="A31" s="442" t="s">
        <v>29</v>
      </c>
      <c r="B31" s="442"/>
      <c r="C31" s="442"/>
      <c r="D31" s="442"/>
      <c r="E31" s="442"/>
      <c r="F31" s="442"/>
      <c r="G31" s="442"/>
      <c r="H31" s="442"/>
      <c r="I31" s="442"/>
      <c r="J31" s="442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</row>
    <row r="32" spans="1:37" ht="73.8" customHeight="1">
      <c r="A32" s="58" t="s">
        <v>30</v>
      </c>
      <c r="B32" s="58" t="s">
        <v>31</v>
      </c>
      <c r="C32" s="443" t="s">
        <v>32</v>
      </c>
      <c r="D32" s="444"/>
      <c r="E32" s="443" t="s">
        <v>33</v>
      </c>
      <c r="F32" s="445"/>
      <c r="G32" s="444"/>
      <c r="H32" s="58" t="s">
        <v>34</v>
      </c>
      <c r="I32" s="58" t="s">
        <v>35</v>
      </c>
      <c r="J32" s="58" t="s">
        <v>36</v>
      </c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</row>
    <row r="33" spans="1:37">
      <c r="A33" s="59" t="s">
        <v>37</v>
      </c>
      <c r="B33" s="59" t="s">
        <v>37</v>
      </c>
      <c r="C33" s="419" t="s">
        <v>37</v>
      </c>
      <c r="D33" s="421"/>
      <c r="E33" s="419" t="s">
        <v>37</v>
      </c>
      <c r="F33" s="420"/>
      <c r="G33" s="421"/>
      <c r="H33" s="59" t="s">
        <v>37</v>
      </c>
      <c r="I33" s="59" t="s">
        <v>37</v>
      </c>
      <c r="J33" s="59" t="s">
        <v>37</v>
      </c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</row>
    <row r="34" spans="1:37">
      <c r="A34" s="60">
        <v>-1</v>
      </c>
      <c r="B34" s="60">
        <v>-2</v>
      </c>
      <c r="C34" s="422">
        <v>-3</v>
      </c>
      <c r="D34" s="423"/>
      <c r="E34" s="422">
        <v>-4</v>
      </c>
      <c r="F34" s="424"/>
      <c r="G34" s="423"/>
      <c r="H34" s="60">
        <v>-5</v>
      </c>
      <c r="I34" s="60">
        <v>-6</v>
      </c>
      <c r="J34" s="60">
        <v>-7</v>
      </c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</row>
    <row r="35" spans="1:37">
      <c r="A35" s="61" t="str">
        <f>data!B24</f>
        <v>2020-21</v>
      </c>
      <c r="B35" s="62">
        <f>data!G24</f>
        <v>0</v>
      </c>
      <c r="C35" s="439">
        <f>data!F24</f>
        <v>0</v>
      </c>
      <c r="D35" s="440"/>
      <c r="E35" s="439">
        <f>B35+C35</f>
        <v>0</v>
      </c>
      <c r="F35" s="441"/>
      <c r="G35" s="440"/>
      <c r="H35" s="62">
        <f>IF(data!H24="Old Regime",calculation!F27,calculation!G27)</f>
        <v>0</v>
      </c>
      <c r="I35" s="62">
        <f>IF(data!H24="Old Regime",calculation!H27,calculation!I27)</f>
        <v>0</v>
      </c>
      <c r="J35" s="62">
        <f>I35-H35</f>
        <v>0</v>
      </c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</row>
    <row r="36" spans="1:37">
      <c r="A36" s="63" t="str">
        <f>data!B23</f>
        <v>2019-20</v>
      </c>
      <c r="B36" s="64">
        <f>data!G23</f>
        <v>0</v>
      </c>
      <c r="C36" s="431">
        <f>data!F23</f>
        <v>0</v>
      </c>
      <c r="D36" s="432"/>
      <c r="E36" s="439">
        <f t="shared" ref="E36:E37" si="0">B36+C36</f>
        <v>0</v>
      </c>
      <c r="F36" s="441"/>
      <c r="G36" s="440"/>
      <c r="H36" s="64">
        <f>calculation!J27</f>
        <v>0</v>
      </c>
      <c r="I36" s="64">
        <f>calculation!K27</f>
        <v>0</v>
      </c>
      <c r="J36" s="62">
        <f t="shared" ref="J36:J37" si="1">I36-H36</f>
        <v>0</v>
      </c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</row>
    <row r="37" spans="1:37">
      <c r="A37" s="63" t="str">
        <f>data!B22</f>
        <v>2018-19</v>
      </c>
      <c r="B37" s="64">
        <f>data!G22</f>
        <v>0</v>
      </c>
      <c r="C37" s="431">
        <f>data!F22</f>
        <v>0</v>
      </c>
      <c r="D37" s="432"/>
      <c r="E37" s="439">
        <f t="shared" si="0"/>
        <v>0</v>
      </c>
      <c r="F37" s="441"/>
      <c r="G37" s="440"/>
      <c r="H37" s="64">
        <f>calculation!L27</f>
        <v>0</v>
      </c>
      <c r="I37" s="64">
        <f>calculation!M27</f>
        <v>0</v>
      </c>
      <c r="J37" s="62">
        <f t="shared" si="1"/>
        <v>0</v>
      </c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</row>
    <row r="38" spans="1:37">
      <c r="A38" s="63"/>
      <c r="B38" s="64"/>
      <c r="C38" s="431"/>
      <c r="D38" s="432"/>
      <c r="E38" s="431"/>
      <c r="F38" s="438"/>
      <c r="G38" s="432"/>
      <c r="H38" s="64"/>
      <c r="I38" s="64"/>
      <c r="J38" s="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</row>
    <row r="39" spans="1:37">
      <c r="A39" s="65" t="s">
        <v>39</v>
      </c>
      <c r="B39" s="66"/>
      <c r="C39" s="431">
        <f>SUM(C35:D38)</f>
        <v>0</v>
      </c>
      <c r="D39" s="432"/>
      <c r="E39" s="433"/>
      <c r="F39" s="434"/>
      <c r="G39" s="435"/>
      <c r="H39" s="66"/>
      <c r="I39" s="66"/>
      <c r="J39" s="64">
        <f>SUM(J35:J38)</f>
        <v>0</v>
      </c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</row>
    <row r="40" spans="1:37" ht="22.2" customHeight="1">
      <c r="A40" s="436" t="s">
        <v>40</v>
      </c>
      <c r="B40" s="436"/>
      <c r="C40" s="436"/>
      <c r="D40" s="436"/>
      <c r="E40" s="436"/>
      <c r="F40" s="436"/>
      <c r="G40" s="436"/>
      <c r="H40" s="436"/>
      <c r="I40" s="436"/>
      <c r="J40" s="436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4"/>
      <c r="AJ40" s="264"/>
      <c r="AK40" s="264"/>
    </row>
    <row r="41" spans="1:37">
      <c r="A41" s="264"/>
      <c r="B41" s="26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  <c r="W41" s="264"/>
      <c r="X41" s="264"/>
      <c r="Y41" s="264"/>
      <c r="Z41" s="264"/>
      <c r="AA41" s="264"/>
      <c r="AB41" s="264"/>
      <c r="AC41" s="264"/>
      <c r="AD41" s="264"/>
      <c r="AE41" s="264"/>
      <c r="AF41" s="264"/>
      <c r="AG41" s="264"/>
      <c r="AH41" s="264"/>
      <c r="AI41" s="264"/>
      <c r="AJ41" s="264"/>
      <c r="AK41" s="264"/>
    </row>
    <row r="42" spans="1:37">
      <c r="A42" s="264"/>
      <c r="B42" s="264"/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  <c r="AI42" s="264"/>
      <c r="AJ42" s="264"/>
      <c r="AK42" s="264"/>
    </row>
    <row r="43" spans="1:37">
      <c r="A43" s="264"/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64"/>
      <c r="Q43" s="264"/>
      <c r="R43" s="264"/>
      <c r="S43" s="264"/>
      <c r="T43" s="264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E43" s="264"/>
      <c r="AF43" s="264"/>
      <c r="AG43" s="264"/>
      <c r="AH43" s="264"/>
      <c r="AI43" s="264"/>
      <c r="AJ43" s="264"/>
      <c r="AK43" s="264"/>
    </row>
    <row r="44" spans="1:37">
      <c r="A44" s="264"/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264"/>
      <c r="AF44" s="264"/>
      <c r="AG44" s="264"/>
      <c r="AH44" s="264"/>
      <c r="AI44" s="264"/>
      <c r="AJ44" s="264"/>
      <c r="AK44" s="264"/>
    </row>
    <row r="45" spans="1:37">
      <c r="A45" s="264"/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</row>
    <row r="46" spans="1:37">
      <c r="A46" s="264"/>
      <c r="B46" s="26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</row>
    <row r="47" spans="1:37">
      <c r="A47" s="264"/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4"/>
      <c r="AK47" s="264"/>
    </row>
    <row r="48" spans="1:37">
      <c r="A48" s="264"/>
      <c r="B48" s="26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4"/>
      <c r="AK48" s="264"/>
    </row>
    <row r="49" spans="1:37">
      <c r="A49" s="264"/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</row>
    <row r="50" spans="1:37">
      <c r="A50" s="264"/>
      <c r="B50" s="264"/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</row>
    <row r="51" spans="1:37">
      <c r="A51" s="264"/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</row>
    <row r="52" spans="1:37">
      <c r="A52" s="264"/>
      <c r="B52" s="264"/>
      <c r="C52" s="264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4"/>
      <c r="AH52" s="264"/>
      <c r="AI52" s="264"/>
      <c r="AJ52" s="264"/>
      <c r="AK52" s="264"/>
    </row>
    <row r="53" spans="1:37">
      <c r="A53" s="264"/>
      <c r="B53" s="264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</row>
    <row r="54" spans="1:37">
      <c r="A54" s="264"/>
      <c r="B54" s="264"/>
      <c r="C54" s="264"/>
      <c r="D54" s="264"/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</row>
    <row r="55" spans="1:37">
      <c r="A55" s="264"/>
      <c r="B55" s="264"/>
      <c r="C55" s="264"/>
      <c r="D55" s="264"/>
      <c r="E55" s="264"/>
      <c r="F55" s="264"/>
      <c r="G55" s="264"/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</row>
    <row r="56" spans="1:37">
      <c r="A56" s="264"/>
      <c r="B56" s="264"/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  <c r="AI56" s="264"/>
      <c r="AJ56" s="264"/>
      <c r="AK56" s="264"/>
    </row>
    <row r="57" spans="1:37">
      <c r="A57" s="264"/>
      <c r="B57" s="264"/>
      <c r="C57" s="264"/>
      <c r="D57" s="264"/>
      <c r="E57" s="264"/>
      <c r="F57" s="264"/>
      <c r="G57" s="264"/>
      <c r="H57" s="264"/>
      <c r="I57" s="264"/>
      <c r="J57" s="264"/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</row>
    <row r="58" spans="1:37">
      <c r="A58" s="264"/>
      <c r="B58" s="264"/>
      <c r="C58" s="264"/>
      <c r="D58" s="264"/>
      <c r="E58" s="264"/>
      <c r="F58" s="264"/>
      <c r="G58" s="264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</row>
    <row r="59" spans="1:37">
      <c r="A59" s="264"/>
      <c r="B59" s="264"/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4"/>
      <c r="AE59" s="264"/>
      <c r="AF59" s="264"/>
      <c r="AG59" s="264"/>
      <c r="AH59" s="264"/>
      <c r="AI59" s="264"/>
      <c r="AJ59" s="264"/>
      <c r="AK59" s="264"/>
    </row>
    <row r="60" spans="1:37">
      <c r="A60" s="264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</row>
    <row r="61" spans="1:37">
      <c r="A61" s="264"/>
      <c r="B61" s="264"/>
      <c r="C61" s="264"/>
      <c r="D61" s="264"/>
      <c r="E61" s="264"/>
      <c r="F61" s="264"/>
      <c r="G61" s="264"/>
      <c r="H61" s="264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</row>
    <row r="62" spans="1:37">
      <c r="A62" s="264"/>
      <c r="B62" s="264"/>
      <c r="C62" s="264"/>
      <c r="D62" s="264"/>
      <c r="E62" s="264"/>
      <c r="F62" s="264"/>
      <c r="G62" s="264"/>
      <c r="H62" s="264"/>
      <c r="I62" s="264"/>
      <c r="J62" s="264"/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264"/>
      <c r="X62" s="264"/>
      <c r="Y62" s="264"/>
      <c r="Z62" s="264"/>
      <c r="AA62" s="264"/>
      <c r="AB62" s="264"/>
      <c r="AC62" s="264"/>
      <c r="AD62" s="264"/>
      <c r="AE62" s="264"/>
      <c r="AF62" s="264"/>
      <c r="AG62" s="264"/>
      <c r="AH62" s="264"/>
      <c r="AI62" s="264"/>
      <c r="AJ62" s="264"/>
      <c r="AK62" s="264"/>
    </row>
    <row r="63" spans="1:37">
      <c r="A63" s="264"/>
      <c r="B63" s="264"/>
      <c r="C63" s="264"/>
      <c r="D63" s="264"/>
      <c r="E63" s="264"/>
      <c r="F63" s="264"/>
      <c r="G63" s="264"/>
      <c r="H63" s="264"/>
      <c r="I63" s="264"/>
      <c r="J63" s="264"/>
      <c r="K63" s="264"/>
      <c r="L63" s="264"/>
      <c r="M63" s="264"/>
      <c r="N63" s="264"/>
      <c r="O63" s="264"/>
      <c r="P63" s="264"/>
      <c r="Q63" s="264"/>
      <c r="R63" s="264"/>
      <c r="S63" s="264"/>
      <c r="T63" s="264"/>
      <c r="U63" s="264"/>
      <c r="V63" s="264"/>
      <c r="W63" s="264"/>
      <c r="X63" s="264"/>
      <c r="Y63" s="264"/>
      <c r="Z63" s="264"/>
      <c r="AA63" s="264"/>
      <c r="AB63" s="264"/>
      <c r="AC63" s="264"/>
      <c r="AD63" s="264"/>
      <c r="AE63" s="264"/>
      <c r="AF63" s="264"/>
      <c r="AG63" s="264"/>
      <c r="AH63" s="264"/>
      <c r="AI63" s="264"/>
      <c r="AJ63" s="264"/>
      <c r="AK63" s="264"/>
    </row>
    <row r="64" spans="1:37">
      <c r="A64" s="264"/>
      <c r="B64" s="264"/>
      <c r="C64" s="264"/>
      <c r="D64" s="264"/>
      <c r="E64" s="264"/>
      <c r="F64" s="264"/>
      <c r="G64" s="264"/>
      <c r="H64" s="264"/>
      <c r="I64" s="264"/>
      <c r="J64" s="264"/>
      <c r="K64" s="264"/>
      <c r="L64" s="264"/>
      <c r="M64" s="264"/>
      <c r="N64" s="264"/>
      <c r="O64" s="264"/>
      <c r="P64" s="264"/>
      <c r="Q64" s="264"/>
      <c r="R64" s="264"/>
      <c r="S64" s="264"/>
      <c r="T64" s="264"/>
      <c r="U64" s="264"/>
      <c r="V64" s="264"/>
      <c r="W64" s="264"/>
      <c r="X64" s="264"/>
      <c r="Y64" s="264"/>
      <c r="Z64" s="264"/>
      <c r="AA64" s="264"/>
      <c r="AB64" s="264"/>
      <c r="AC64" s="264"/>
      <c r="AD64" s="264"/>
      <c r="AE64" s="264"/>
      <c r="AF64" s="264"/>
      <c r="AG64" s="264"/>
      <c r="AH64" s="264"/>
      <c r="AI64" s="264"/>
      <c r="AJ64" s="264"/>
      <c r="AK64" s="264"/>
    </row>
    <row r="65" spans="1:37">
      <c r="A65" s="264"/>
      <c r="B65" s="264"/>
      <c r="C65" s="264"/>
      <c r="D65" s="264"/>
      <c r="E65" s="264"/>
      <c r="F65" s="264"/>
      <c r="G65" s="264"/>
      <c r="H65" s="264"/>
      <c r="I65" s="264"/>
      <c r="J65" s="264"/>
      <c r="K65" s="264"/>
      <c r="L65" s="264"/>
      <c r="M65" s="264"/>
      <c r="N65" s="264"/>
      <c r="O65" s="264"/>
      <c r="P65" s="264"/>
      <c r="Q65" s="264"/>
      <c r="R65" s="264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  <c r="AF65" s="264"/>
      <c r="AG65" s="264"/>
      <c r="AH65" s="264"/>
      <c r="AI65" s="264"/>
      <c r="AJ65" s="264"/>
      <c r="AK65" s="264"/>
    </row>
    <row r="66" spans="1:37">
      <c r="A66" s="264"/>
      <c r="B66" s="264"/>
      <c r="C66" s="264"/>
      <c r="D66" s="264"/>
      <c r="E66" s="264"/>
      <c r="F66" s="264"/>
      <c r="G66" s="264"/>
      <c r="H66" s="264"/>
      <c r="I66" s="264"/>
      <c r="J66" s="264"/>
      <c r="K66" s="264"/>
      <c r="L66" s="264"/>
      <c r="M66" s="264"/>
      <c r="N66" s="264"/>
      <c r="O66" s="264"/>
      <c r="P66" s="264"/>
      <c r="Q66" s="264"/>
      <c r="R66" s="264"/>
      <c r="S66" s="264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264"/>
    </row>
    <row r="67" spans="1:37">
      <c r="A67" s="264"/>
      <c r="B67" s="264"/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264"/>
      <c r="Y67" s="264"/>
      <c r="Z67" s="264"/>
      <c r="AA67" s="264"/>
      <c r="AB67" s="264"/>
      <c r="AC67" s="264"/>
      <c r="AD67" s="264"/>
      <c r="AE67" s="264"/>
      <c r="AF67" s="264"/>
      <c r="AG67" s="264"/>
      <c r="AH67" s="264"/>
      <c r="AI67" s="264"/>
      <c r="AJ67" s="264"/>
      <c r="AK67" s="264"/>
    </row>
    <row r="68" spans="1:37">
      <c r="A68" s="264"/>
      <c r="B68" s="264"/>
      <c r="C68" s="264"/>
      <c r="D68" s="264"/>
      <c r="E68" s="264"/>
      <c r="F68" s="264"/>
      <c r="G68" s="264"/>
      <c r="H68" s="264"/>
      <c r="I68" s="264"/>
      <c r="J68" s="264"/>
      <c r="K68" s="264"/>
      <c r="L68" s="264"/>
      <c r="M68" s="264"/>
      <c r="N68" s="264"/>
      <c r="O68" s="264"/>
      <c r="P68" s="264"/>
      <c r="Q68" s="264"/>
      <c r="R68" s="264"/>
      <c r="S68" s="264"/>
      <c r="T68" s="264"/>
      <c r="U68" s="264"/>
      <c r="V68" s="264"/>
      <c r="W68" s="264"/>
      <c r="X68" s="264"/>
      <c r="Y68" s="264"/>
      <c r="Z68" s="264"/>
      <c r="AA68" s="264"/>
      <c r="AB68" s="264"/>
      <c r="AC68" s="264"/>
      <c r="AD68" s="264"/>
      <c r="AE68" s="264"/>
      <c r="AF68" s="264"/>
      <c r="AG68" s="264"/>
      <c r="AH68" s="264"/>
      <c r="AI68" s="264"/>
      <c r="AJ68" s="264"/>
      <c r="AK68" s="264"/>
    </row>
    <row r="69" spans="1:37">
      <c r="A69" s="264"/>
      <c r="B69" s="264"/>
      <c r="C69" s="264"/>
      <c r="D69" s="264"/>
      <c r="E69" s="264"/>
      <c r="F69" s="264"/>
      <c r="G69" s="264"/>
      <c r="H69" s="264"/>
      <c r="I69" s="264"/>
      <c r="J69" s="264"/>
      <c r="K69" s="264"/>
      <c r="L69" s="264"/>
      <c r="M69" s="264"/>
      <c r="N69" s="264"/>
      <c r="O69" s="264"/>
      <c r="P69" s="264"/>
      <c r="Q69" s="264"/>
      <c r="R69" s="264"/>
      <c r="S69" s="264"/>
      <c r="T69" s="264"/>
      <c r="U69" s="264"/>
      <c r="V69" s="264"/>
      <c r="W69" s="264"/>
      <c r="X69" s="264"/>
      <c r="Y69" s="264"/>
      <c r="Z69" s="264"/>
      <c r="AA69" s="264"/>
      <c r="AB69" s="264"/>
      <c r="AC69" s="264"/>
      <c r="AD69" s="264"/>
      <c r="AE69" s="264"/>
      <c r="AF69" s="264"/>
      <c r="AG69" s="264"/>
      <c r="AH69" s="264"/>
      <c r="AI69" s="264"/>
      <c r="AJ69" s="264"/>
      <c r="AK69" s="264"/>
    </row>
    <row r="70" spans="1:37">
      <c r="A70" s="264"/>
      <c r="B70" s="264"/>
      <c r="C70" s="264"/>
      <c r="D70" s="264"/>
      <c r="E70" s="264"/>
      <c r="F70" s="264"/>
      <c r="G70" s="264"/>
      <c r="H70" s="264"/>
      <c r="I70" s="264"/>
      <c r="J70" s="264"/>
      <c r="K70" s="264"/>
      <c r="L70" s="264"/>
      <c r="M70" s="264"/>
      <c r="N70" s="264"/>
      <c r="O70" s="264"/>
      <c r="P70" s="264"/>
      <c r="Q70" s="264"/>
      <c r="R70" s="264"/>
      <c r="S70" s="264"/>
      <c r="T70" s="264"/>
      <c r="U70" s="264"/>
      <c r="V70" s="264"/>
      <c r="W70" s="264"/>
      <c r="X70" s="264"/>
      <c r="Y70" s="264"/>
      <c r="Z70" s="264"/>
      <c r="AA70" s="264"/>
      <c r="AB70" s="264"/>
      <c r="AC70" s="264"/>
      <c r="AD70" s="264"/>
      <c r="AE70" s="264"/>
      <c r="AF70" s="264"/>
      <c r="AG70" s="264"/>
      <c r="AH70" s="264"/>
      <c r="AI70" s="264"/>
      <c r="AJ70" s="264"/>
      <c r="AK70" s="264"/>
    </row>
    <row r="71" spans="1:37">
      <c r="A71" s="264"/>
      <c r="B71" s="264"/>
      <c r="C71" s="264"/>
      <c r="D71" s="264"/>
      <c r="E71" s="264"/>
      <c r="F71" s="264"/>
      <c r="G71" s="264"/>
      <c r="H71" s="264"/>
      <c r="I71" s="264"/>
      <c r="J71" s="264"/>
      <c r="K71" s="264"/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264"/>
      <c r="X71" s="264"/>
      <c r="Y71" s="264"/>
      <c r="Z71" s="264"/>
      <c r="AA71" s="264"/>
      <c r="AB71" s="264"/>
      <c r="AC71" s="264"/>
      <c r="AD71" s="264"/>
      <c r="AE71" s="264"/>
      <c r="AF71" s="264"/>
      <c r="AG71" s="264"/>
      <c r="AH71" s="264"/>
      <c r="AI71" s="264"/>
      <c r="AJ71" s="264"/>
      <c r="AK71" s="264"/>
    </row>
    <row r="72" spans="1:37">
      <c r="A72" s="264"/>
      <c r="B72" s="264"/>
      <c r="C72" s="264"/>
      <c r="D72" s="264"/>
      <c r="E72" s="264"/>
      <c r="F72" s="264"/>
      <c r="G72" s="264"/>
      <c r="H72" s="264"/>
      <c r="I72" s="264"/>
      <c r="J72" s="264"/>
      <c r="K72" s="264"/>
      <c r="L72" s="264"/>
      <c r="M72" s="264"/>
      <c r="N72" s="264"/>
      <c r="O72" s="264"/>
      <c r="P72" s="264"/>
      <c r="Q72" s="264"/>
      <c r="R72" s="264"/>
      <c r="S72" s="264"/>
      <c r="T72" s="264"/>
      <c r="U72" s="264"/>
      <c r="V72" s="264"/>
      <c r="W72" s="264"/>
      <c r="X72" s="264"/>
      <c r="Y72" s="264"/>
      <c r="Z72" s="264"/>
      <c r="AA72" s="264"/>
      <c r="AB72" s="264"/>
      <c r="AC72" s="264"/>
      <c r="AD72" s="264"/>
      <c r="AE72" s="264"/>
      <c r="AF72" s="264"/>
      <c r="AG72" s="264"/>
      <c r="AH72" s="264"/>
      <c r="AI72" s="264"/>
      <c r="AJ72" s="264"/>
      <c r="AK72" s="264"/>
    </row>
    <row r="73" spans="1:37">
      <c r="A73" s="264"/>
      <c r="B73" s="264"/>
      <c r="C73" s="264"/>
      <c r="D73" s="264"/>
      <c r="E73" s="264"/>
      <c r="F73" s="264"/>
      <c r="G73" s="264"/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264"/>
      <c r="U73" s="264"/>
      <c r="V73" s="264"/>
      <c r="W73" s="264"/>
      <c r="X73" s="264"/>
      <c r="Y73" s="264"/>
      <c r="Z73" s="264"/>
      <c r="AA73" s="264"/>
      <c r="AB73" s="264"/>
      <c r="AC73" s="264"/>
      <c r="AD73" s="264"/>
      <c r="AE73" s="264"/>
      <c r="AF73" s="264"/>
      <c r="AG73" s="264"/>
      <c r="AH73" s="264"/>
      <c r="AI73" s="264"/>
      <c r="AJ73" s="264"/>
      <c r="AK73" s="264"/>
    </row>
    <row r="74" spans="1:37">
      <c r="A74" s="264"/>
      <c r="B74" s="264"/>
      <c r="C74" s="264"/>
      <c r="D74" s="264"/>
      <c r="E74" s="264"/>
      <c r="F74" s="264"/>
      <c r="G74" s="264"/>
      <c r="H74" s="264"/>
      <c r="I74" s="264"/>
      <c r="J74" s="264"/>
      <c r="K74" s="264"/>
      <c r="L74" s="264"/>
      <c r="M74" s="264"/>
      <c r="N74" s="264"/>
      <c r="O74" s="264"/>
      <c r="P74" s="264"/>
      <c r="Q74" s="264"/>
      <c r="R74" s="264"/>
      <c r="S74" s="264"/>
      <c r="T74" s="264"/>
      <c r="U74" s="264"/>
      <c r="V74" s="264"/>
      <c r="W74" s="264"/>
      <c r="X74" s="264"/>
      <c r="Y74" s="264"/>
      <c r="Z74" s="264"/>
      <c r="AA74" s="264"/>
      <c r="AB74" s="264"/>
      <c r="AC74" s="264"/>
      <c r="AD74" s="264"/>
      <c r="AE74" s="264"/>
      <c r="AF74" s="264"/>
      <c r="AG74" s="264"/>
      <c r="AH74" s="264"/>
      <c r="AI74" s="264"/>
      <c r="AJ74" s="264"/>
      <c r="AK74" s="264"/>
    </row>
  </sheetData>
  <sheetProtection password="CF7A" sheet="1" objects="1" scenarios="1" selectLockedCells="1" selectUnlockedCells="1"/>
  <mergeCells count="64">
    <mergeCell ref="C39:D39"/>
    <mergeCell ref="E39:G39"/>
    <mergeCell ref="A40:J40"/>
    <mergeCell ref="B18:C18"/>
    <mergeCell ref="C38:D38"/>
    <mergeCell ref="E38:G38"/>
    <mergeCell ref="C35:D35"/>
    <mergeCell ref="E35:G35"/>
    <mergeCell ref="C36:D36"/>
    <mergeCell ref="E36:G36"/>
    <mergeCell ref="C37:D37"/>
    <mergeCell ref="E37:G37"/>
    <mergeCell ref="A31:J31"/>
    <mergeCell ref="C32:D32"/>
    <mergeCell ref="E32:G32"/>
    <mergeCell ref="C33:D33"/>
    <mergeCell ref="E33:G33"/>
    <mergeCell ref="C34:D34"/>
    <mergeCell ref="E34:G34"/>
    <mergeCell ref="B28:G28"/>
    <mergeCell ref="H28:J28"/>
    <mergeCell ref="B29:G29"/>
    <mergeCell ref="H29:J29"/>
    <mergeCell ref="B30:G30"/>
    <mergeCell ref="H30:J30"/>
    <mergeCell ref="B25:G25"/>
    <mergeCell ref="H25:J25"/>
    <mergeCell ref="B26:G26"/>
    <mergeCell ref="H26:J26"/>
    <mergeCell ref="B27:G27"/>
    <mergeCell ref="H27:J27"/>
    <mergeCell ref="B24:G24"/>
    <mergeCell ref="H24:J24"/>
    <mergeCell ref="H15:J15"/>
    <mergeCell ref="A16:J16"/>
    <mergeCell ref="A17:J17"/>
    <mergeCell ref="H18:J18"/>
    <mergeCell ref="A19:J19"/>
    <mergeCell ref="A20:J20"/>
    <mergeCell ref="A21:J21"/>
    <mergeCell ref="B22:G22"/>
    <mergeCell ref="H22:J22"/>
    <mergeCell ref="B23:G23"/>
    <mergeCell ref="H23:J23"/>
    <mergeCell ref="A12:E12"/>
    <mergeCell ref="F12:J12"/>
    <mergeCell ref="A13:E13"/>
    <mergeCell ref="F13:J13"/>
    <mergeCell ref="A14:E14"/>
    <mergeCell ref="F14:J14"/>
    <mergeCell ref="A11:E11"/>
    <mergeCell ref="F11:J11"/>
    <mergeCell ref="A1:J1"/>
    <mergeCell ref="A2:J2"/>
    <mergeCell ref="A3:J3"/>
    <mergeCell ref="A4:E6"/>
    <mergeCell ref="F4:J6"/>
    <mergeCell ref="A7:E7"/>
    <mergeCell ref="F7:J7"/>
    <mergeCell ref="A8:E8"/>
    <mergeCell ref="F8:J8"/>
    <mergeCell ref="A9:J9"/>
    <mergeCell ref="A10:E10"/>
    <mergeCell ref="F10:J10"/>
  </mergeCells>
  <conditionalFormatting sqref="A35:A38">
    <cfRule type="cellIs" dxfId="0" priority="1" operator="equal">
      <formula>0</formula>
    </cfRule>
  </conditionalFormatting>
  <pageMargins left="0.31496062992125984" right="0" top="0.15748031496062992" bottom="0.19685039370078741" header="0" footer="0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front</vt:lpstr>
      <vt:lpstr>data</vt:lpstr>
      <vt:lpstr>calculation</vt:lpstr>
      <vt:lpstr>10e</vt:lpstr>
      <vt:lpstr>'10e'!Print_Area</vt:lpstr>
      <vt:lpstr>calculation!Print_Area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2022-02-02T05:39:06Z</cp:lastPrinted>
  <dcterms:created xsi:type="dcterms:W3CDTF">2022-01-30T13:34:27Z</dcterms:created>
  <dcterms:modified xsi:type="dcterms:W3CDTF">2022-02-03T13:54:39Z</dcterms:modified>
</cp:coreProperties>
</file>